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defaultThemeVersion="124226"/>
  <mc:AlternateContent xmlns:mc="http://schemas.openxmlformats.org/markup-compatibility/2006">
    <mc:Choice Requires="x15">
      <x15ac:absPath xmlns:x15ac="http://schemas.microsoft.com/office/spreadsheetml/2010/11/ac" url="K:\4740_koumu\課共有\01 H30年4月以降\■調整文書■\02 電線共同溝\ＰＦＩ事業：一般国道１７号北本（５）電線共同溝\★ＤＬ用\オリジナルファィル\10月8時点\"/>
    </mc:Choice>
  </mc:AlternateContent>
  <xr:revisionPtr revIDLastSave="0" documentId="13_ncr:1_{1AEC51C5-C3DC-488A-A7FD-916F3FC6C5DB}" xr6:coauthVersionLast="47" xr6:coauthVersionMax="47" xr10:uidLastSave="{00000000-0000-0000-0000-000000000000}"/>
  <bookViews>
    <workbookView xWindow="-120" yWindow="-120" windowWidth="29040" windowHeight="15720" tabRatio="729" firstSheet="12" activeTab="14" xr2:uid="{00000000-000D-0000-FFFF-FFFF00000000}"/>
  </bookViews>
  <sheets>
    <sheet name="合計　事業価値一覧(14駐車場個別譲渡を前提)" sheetId="31" state="hidden" r:id="rId1"/>
    <sheet name="合計　事業価値一覧(14駐車場一括譲渡を前提)" sheetId="30" state="hidden" r:id="rId2"/>
    <sheet name="固定資産、減価償却" sheetId="58" state="hidden" r:id="rId3"/>
    <sheet name="総括表" sheetId="53" state="hidden" r:id="rId4"/>
    <sheet name="ブロック①" sheetId="55" state="hidden" r:id="rId5"/>
    <sheet name="ブロック②" sheetId="56" state="hidden" r:id="rId6"/>
    <sheet name="ブロック③" sheetId="57" state="hidden" r:id="rId7"/>
    <sheet name="（様式4-2）入札説明書等に関する質問書" sheetId="71" r:id="rId8"/>
    <sheet name="（様式30-3）資金調達計画" sheetId="79" r:id="rId9"/>
    <sheet name="（様式30-5）事業費の支払計画" sheetId="80" r:id="rId10"/>
    <sheet name="（様式30-6）資金収支計画" sheetId="81" r:id="rId11"/>
    <sheet name="（様式30-7）事業費内訳書" sheetId="83" r:id="rId12"/>
    <sheet name="(様式30-8)入札時積算内訳書" sheetId="84" r:id="rId13"/>
    <sheet name="(様式30-9)工事費内訳書" sheetId="87" r:id="rId14"/>
    <sheet name="（参考）入札時工事費内訳書(記入例①)" sheetId="88" r:id="rId15"/>
    <sheet name="（参考）入札時工事費内訳書(記入例②)" sheetId="89" r:id="rId16"/>
    <sheet name="（参考）入札時工事費内訳書(記入例③)" sheetId="90" r:id="rId17"/>
    <sheet name="（様式33-５)施設整備に関する全体工程計画" sheetId="86" r:id="rId18"/>
    <sheet name="集計nai" sheetId="23" state="hidden" r:id="rId19"/>
    <sheet name="総括表（案1)" sheetId="18" state="hidden" r:id="rId20"/>
    <sheet name="総括表（案2)" sheetId="19" state="hidden" r:id="rId21"/>
    <sheet name="総括表（案3)" sheetId="20" state="hidden" r:id="rId22"/>
    <sheet name="総括表（案4)" sheetId="21" state="hidden" r:id="rId23"/>
    <sheet name="総括表（案5)" sheetId="22" state="hidden" r:id="rId24"/>
    <sheet name="Sheet1" sheetId="59" state="hidden" r:id="rId25"/>
  </sheets>
  <externalReferences>
    <externalReference r:id="rId26"/>
    <externalReference r:id="rId27"/>
    <externalReference r:id="rId28"/>
  </externalReferences>
  <definedNames>
    <definedName name="_N900110" localSheetId="13">#REF!</definedName>
    <definedName name="_N900110">#REF!</definedName>
    <definedName name="_Toc120351431" localSheetId="7">'（様式4-2）入札説明書等に関する質問書'!#REF!</definedName>
    <definedName name="Ｆ_４" localSheetId="13">#REF!</definedName>
    <definedName name="Ｆ_４">#REF!</definedName>
    <definedName name="ｊｊ" localSheetId="13">[1]外部開口部!#REF!</definedName>
    <definedName name="ｊｊ">[1]外部開口部!#REF!</definedName>
    <definedName name="ｋｋ" localSheetId="13">[2]外部開口部!#REF!</definedName>
    <definedName name="ｋｋ">[2]外部開口部!#REF!</definedName>
    <definedName name="ｋｓｋｓｋｋｓ" localSheetId="13">[2]外部開口部!#REF!</definedName>
    <definedName name="ｋｓｋｓｋｋｓ">[2]外部開口部!#REF!</definedName>
    <definedName name="ｌｌｌ" localSheetId="13">[1]外部開口部!#REF!</definedName>
    <definedName name="ｌｌｌ">[1]外部開口部!#REF!</definedName>
    <definedName name="ＮＰ_６．８" localSheetId="13">#REF!</definedName>
    <definedName name="ＮＰ_６．８">#REF!</definedName>
    <definedName name="OLE_LINK3" localSheetId="7">'（様式4-2）入札説明書等に関する質問書'!#REF!</definedName>
    <definedName name="Ｐ_５" localSheetId="13">#REF!</definedName>
    <definedName name="Ｐ_５">#REF!</definedName>
    <definedName name="Ｐ_８" localSheetId="13">#REF!</definedName>
    <definedName name="Ｐ_８">#REF!</definedName>
    <definedName name="_xlnm.Print_Area" localSheetId="14">'（参考）入札時工事費内訳書(記入例①)'!$A$1:$L$338</definedName>
    <definedName name="_xlnm.Print_Area" localSheetId="15">'（参考）入札時工事費内訳書(記入例②)'!$A$1:$L$75</definedName>
    <definedName name="_xlnm.Print_Area" localSheetId="16">'（参考）入札時工事費内訳書(記入例③)'!$A$1:$L$81</definedName>
    <definedName name="_xlnm.Print_Area" localSheetId="8">'（様式30-3）資金調達計画'!$A$1:$M$49</definedName>
    <definedName name="_xlnm.Print_Area" localSheetId="9">'（様式30-5）事業費の支払計画'!$A$1:$Y$29</definedName>
    <definedName name="_xlnm.Print_Area" localSheetId="11">'（様式30-7）事業費内訳書'!$A$1:$AI$44</definedName>
    <definedName name="_xlnm.Print_Area" localSheetId="17">'（様式33-５)施設整備に関する全体工程計画'!$A$1:$DU$44</definedName>
    <definedName name="_xlnm.Print_Area" localSheetId="4">ブロック①!$A$1:$Y$60</definedName>
    <definedName name="_xlnm.Print_Area" localSheetId="5">ブロック②!$A$1:$Y$70</definedName>
    <definedName name="_xlnm.Print_Area" localSheetId="6">ブロック③!$A$1:$Y$60</definedName>
    <definedName name="_xlnm.Print_Area" localSheetId="1">'合計　事業価値一覧(14駐車場一括譲渡を前提)'!$A$1:$G$40</definedName>
    <definedName name="_xlnm.Print_Area" localSheetId="0">'合計　事業価値一覧(14駐車場個別譲渡を前提)'!$A$1:$G$40</definedName>
    <definedName name="_xlnm.Print_Area" localSheetId="18">集計nai!$A:$BK</definedName>
    <definedName name="_xlnm.Print_Area" localSheetId="19">'総括表（案1)'!$A$1:$AL$73</definedName>
    <definedName name="_xlnm.Print_Area" localSheetId="20">'総括表（案2)'!$A$1:$AL$73</definedName>
    <definedName name="_xlnm.Print_Area" localSheetId="21">'総括表（案3)'!$A$1:$AL$73</definedName>
    <definedName name="_xlnm.Print_Area" localSheetId="22">'総括表（案4)'!$A$1:$AL$73</definedName>
    <definedName name="_xlnm.Print_Area" localSheetId="23">'総括表（案5)'!$A$1:$AL$73</definedName>
    <definedName name="_xlnm.Print_Titles" localSheetId="14">'（参考）入札時工事費内訳書(記入例①)'!$7:$7</definedName>
    <definedName name="_xlnm.Print_Titles" localSheetId="15">'（参考）入札時工事費内訳書(記入例②)'!$7:$7</definedName>
    <definedName name="_xlnm.Print_Titles" localSheetId="16">'（参考）入札時工事費内訳書(記入例③)'!$7:$7</definedName>
    <definedName name="_xlnm.Print_Titles" localSheetId="10">'（様式30-6）資金収支計画'!$A:$G</definedName>
    <definedName name="Ｔ_１０" localSheetId="13">#REF!</definedName>
    <definedName name="Ｔ_１０">#REF!</definedName>
    <definedName name="t_15" localSheetId="13">[2]外部開口部!#REF!</definedName>
    <definedName name="t_15">[2]外部開口部!#REF!</definedName>
    <definedName name="Z_C2FAC130_FDDC_11DA_85DD_000347E09AC7_.wvu.PrintArea" localSheetId="11" hidden="1">'（様式30-7）事業費内訳書'!$A$4:$AB$38</definedName>
    <definedName name="モルタル" localSheetId="13">#REF!</definedName>
    <definedName name="モルタル">#REF!</definedName>
    <definedName name="外部ＯＰ" localSheetId="13">#REF!</definedName>
    <definedName name="外部ＯＰ">#REF!</definedName>
    <definedName name="外部ﾓﾙﾀﾙ" localSheetId="13">#REF!</definedName>
    <definedName name="外部ﾓﾙﾀﾙ">#REF!</definedName>
    <definedName name="材料ｺｰﾄﾞ" localSheetId="13">#REF!</definedName>
    <definedName name="材料ｺｰﾄﾞ">#REF!</definedName>
    <definedName name="材料単価表" localSheetId="13">#REF!</definedName>
    <definedName name="材料単価表">#REF!</definedName>
    <definedName name="材料並べ替え" localSheetId="13">#REF!</definedName>
    <definedName name="材料並べ替え">#REF!</definedName>
    <definedName name="内部ＯＰ" localSheetId="13">#REF!</definedName>
    <definedName name="内部ＯＰ">#REF!</definedName>
    <definedName name="内部ﾓﾙﾀﾙ" localSheetId="13">#REF!</definedName>
    <definedName name="内部ﾓﾙﾀﾙ">#REF!</definedName>
    <definedName name="変更kk" localSheetId="13">[3]外部開口部!#REF!</definedName>
    <definedName name="変更kk">[3]外部開口部!#REF!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3" i="90" l="1"/>
  <c r="J62" i="90" s="1"/>
  <c r="J61" i="90" s="1"/>
  <c r="J58" i="90"/>
  <c r="J57" i="90"/>
  <c r="J56" i="90"/>
  <c r="J55" i="90"/>
  <c r="J54" i="90"/>
  <c r="J53" i="90"/>
  <c r="J52" i="90"/>
  <c r="J51" i="90" s="1"/>
  <c r="J50" i="90"/>
  <c r="J49" i="90"/>
  <c r="J48" i="90"/>
  <c r="J47" i="90" s="1"/>
  <c r="J46" i="90"/>
  <c r="J44" i="90" s="1"/>
  <c r="J39" i="90" s="1"/>
  <c r="J45" i="90"/>
  <c r="J43" i="90"/>
  <c r="J42" i="90"/>
  <c r="J41" i="90"/>
  <c r="J40" i="90"/>
  <c r="J38" i="90"/>
  <c r="J37" i="90"/>
  <c r="J32" i="90"/>
  <c r="J31" i="90" s="1"/>
  <c r="J30" i="90"/>
  <c r="J29" i="90"/>
  <c r="J28" i="90"/>
  <c r="J27" i="90" s="1"/>
  <c r="J26" i="90"/>
  <c r="J25" i="90" s="1"/>
  <c r="J21" i="90" s="1"/>
  <c r="J24" i="90"/>
  <c r="J23" i="90"/>
  <c r="J22" i="90"/>
  <c r="J20" i="90"/>
  <c r="J19" i="90"/>
  <c r="J18" i="90"/>
  <c r="J17" i="90"/>
  <c r="J16" i="90"/>
  <c r="J15" i="90" s="1"/>
  <c r="J14" i="90"/>
  <c r="J12" i="90" s="1"/>
  <c r="J9" i="90" s="1"/>
  <c r="J13" i="90"/>
  <c r="J10" i="90"/>
  <c r="J57" i="89"/>
  <c r="J56" i="89" s="1"/>
  <c r="J55" i="89" s="1"/>
  <c r="J53" i="89"/>
  <c r="J52" i="89"/>
  <c r="J51" i="89"/>
  <c r="J50" i="89"/>
  <c r="J49" i="89"/>
  <c r="J48" i="89"/>
  <c r="J47" i="89"/>
  <c r="J46" i="89"/>
  <c r="J45" i="89"/>
  <c r="J44" i="89" s="1"/>
  <c r="J36" i="89" s="1"/>
  <c r="J43" i="89"/>
  <c r="J42" i="89"/>
  <c r="J41" i="89"/>
  <c r="J40" i="89"/>
  <c r="J39" i="89"/>
  <c r="J38" i="89"/>
  <c r="J37" i="89"/>
  <c r="J35" i="89"/>
  <c r="J34" i="89"/>
  <c r="J32" i="89"/>
  <c r="J31" i="89"/>
  <c r="J30" i="89"/>
  <c r="J29" i="89"/>
  <c r="J28" i="89"/>
  <c r="J27" i="89" s="1"/>
  <c r="J26" i="89"/>
  <c r="J25" i="89" s="1"/>
  <c r="J24" i="89"/>
  <c r="J22" i="89" s="1"/>
  <c r="J21" i="89" s="1"/>
  <c r="J23" i="89"/>
  <c r="J20" i="89"/>
  <c r="J19" i="89"/>
  <c r="J18" i="89"/>
  <c r="J17" i="89"/>
  <c r="J16" i="89"/>
  <c r="J15" i="89"/>
  <c r="J14" i="89"/>
  <c r="J12" i="89" s="1"/>
  <c r="J9" i="89" s="1"/>
  <c r="J13" i="89"/>
  <c r="J10" i="89"/>
  <c r="J320" i="88"/>
  <c r="J319" i="88"/>
  <c r="J318" i="88"/>
  <c r="J317" i="88"/>
  <c r="J316" i="88"/>
  <c r="J315" i="88"/>
  <c r="J313" i="88"/>
  <c r="J312" i="88"/>
  <c r="J311" i="88"/>
  <c r="J310" i="88"/>
  <c r="J309" i="88"/>
  <c r="J308" i="88"/>
  <c r="J307" i="88" s="1"/>
  <c r="J306" i="88"/>
  <c r="J305" i="88"/>
  <c r="J304" i="88" s="1"/>
  <c r="J303" i="88" s="1"/>
  <c r="J302" i="88"/>
  <c r="J301" i="88"/>
  <c r="J300" i="88"/>
  <c r="J299" i="88"/>
  <c r="J298" i="88"/>
  <c r="J297" i="88"/>
  <c r="J296" i="88"/>
  <c r="J295" i="88"/>
  <c r="J294" i="88"/>
  <c r="J293" i="88" s="1"/>
  <c r="J292" i="88"/>
  <c r="J290" i="88" s="1"/>
  <c r="J291" i="88"/>
  <c r="J289" i="88"/>
  <c r="J287" i="88" s="1"/>
  <c r="J288" i="88"/>
  <c r="J286" i="88"/>
  <c r="J285" i="88"/>
  <c r="J284" i="88"/>
  <c r="J283" i="88"/>
  <c r="J282" i="88"/>
  <c r="J281" i="88"/>
  <c r="J280" i="88"/>
  <c r="J278" i="88"/>
  <c r="J273" i="88" s="1"/>
  <c r="J272" i="88" s="1"/>
  <c r="J277" i="88"/>
  <c r="J276" i="88"/>
  <c r="J275" i="88"/>
  <c r="J274" i="88"/>
  <c r="J270" i="88"/>
  <c r="J269" i="88"/>
  <c r="J268" i="88"/>
  <c r="J267" i="88"/>
  <c r="J266" i="88"/>
  <c r="J265" i="88"/>
  <c r="J264" i="88"/>
  <c r="J263" i="88"/>
  <c r="J262" i="88"/>
  <c r="J261" i="88" s="1"/>
  <c r="J260" i="88"/>
  <c r="J258" i="88" s="1"/>
  <c r="J257" i="88" s="1"/>
  <c r="J259" i="88"/>
  <c r="J256" i="88"/>
  <c r="J255" i="88"/>
  <c r="J254" i="88"/>
  <c r="J253" i="88"/>
  <c r="J252" i="88"/>
  <c r="J251" i="88"/>
  <c r="J250" i="88" s="1"/>
  <c r="J246" i="88" s="1"/>
  <c r="J249" i="88"/>
  <c r="J248" i="88"/>
  <c r="J247" i="88"/>
  <c r="J245" i="88"/>
  <c r="J244" i="88"/>
  <c r="J243" i="88"/>
  <c r="J242" i="88"/>
  <c r="J241" i="88"/>
  <c r="J239" i="88"/>
  <c r="J238" i="88"/>
  <c r="J237" i="88"/>
  <c r="J236" i="88"/>
  <c r="J235" i="88"/>
  <c r="J234" i="88"/>
  <c r="J233" i="88"/>
  <c r="J232" i="88"/>
  <c r="J231" i="88"/>
  <c r="J230" i="88"/>
  <c r="J229" i="88"/>
  <c r="J228" i="88" s="1"/>
  <c r="J215" i="88" s="1"/>
  <c r="J227" i="88"/>
  <c r="J226" i="88"/>
  <c r="J225" i="88"/>
  <c r="J224" i="88"/>
  <c r="J223" i="88"/>
  <c r="J222" i="88"/>
  <c r="J221" i="88"/>
  <c r="J220" i="88"/>
  <c r="J219" i="88"/>
  <c r="J218" i="88"/>
  <c r="J217" i="88"/>
  <c r="J216" i="88"/>
  <c r="J214" i="88"/>
  <c r="J213" i="88"/>
  <c r="J211" i="88" s="1"/>
  <c r="J212" i="88"/>
  <c r="J210" i="88"/>
  <c r="J209" i="88"/>
  <c r="J208" i="88"/>
  <c r="J207" i="88"/>
  <c r="J206" i="88"/>
  <c r="J205" i="88"/>
  <c r="J204" i="88"/>
  <c r="J203" i="88"/>
  <c r="J202" i="88"/>
  <c r="J201" i="88"/>
  <c r="J200" i="88"/>
  <c r="J199" i="88"/>
  <c r="J198" i="88"/>
  <c r="J197" i="88"/>
  <c r="J195" i="88" s="1"/>
  <c r="J196" i="88"/>
  <c r="J194" i="88"/>
  <c r="J193" i="88"/>
  <c r="J192" i="88"/>
  <c r="J190" i="88" s="1"/>
  <c r="J191" i="88"/>
  <c r="J189" i="88"/>
  <c r="J188" i="88"/>
  <c r="J187" i="88"/>
  <c r="J186" i="88"/>
  <c r="J185" i="88"/>
  <c r="J184" i="88"/>
  <c r="J183" i="88"/>
  <c r="J182" i="88"/>
  <c r="J181" i="88"/>
  <c r="J172" i="88" s="1"/>
  <c r="J180" i="88"/>
  <c r="J179" i="88"/>
  <c r="J178" i="88"/>
  <c r="J177" i="88"/>
  <c r="J176" i="88"/>
  <c r="J175" i="88"/>
  <c r="J174" i="88"/>
  <c r="J173" i="88"/>
  <c r="J171" i="88"/>
  <c r="J170" i="88"/>
  <c r="J169" i="88"/>
  <c r="J168" i="88"/>
  <c r="J167" i="88"/>
  <c r="J166" i="88"/>
  <c r="J165" i="88"/>
  <c r="J164" i="88"/>
  <c r="J163" i="88"/>
  <c r="J161" i="88"/>
  <c r="J160" i="88"/>
  <c r="J159" i="88"/>
  <c r="J158" i="88"/>
  <c r="J157" i="88"/>
  <c r="J156" i="88"/>
  <c r="J155" i="88"/>
  <c r="J153" i="88"/>
  <c r="J152" i="88"/>
  <c r="J151" i="88"/>
  <c r="J150" i="88"/>
  <c r="J149" i="88"/>
  <c r="J148" i="88"/>
  <c r="J147" i="88"/>
  <c r="J146" i="88"/>
  <c r="J145" i="88"/>
  <c r="J144" i="88" s="1"/>
  <c r="J143" i="88"/>
  <c r="J142" i="88"/>
  <c r="J141" i="88"/>
  <c r="J140" i="88"/>
  <c r="J139" i="88"/>
  <c r="J137" i="88"/>
  <c r="J136" i="88"/>
  <c r="J135" i="88"/>
  <c r="J134" i="88"/>
  <c r="J133" i="88"/>
  <c r="J132" i="88"/>
  <c r="J131" i="88"/>
  <c r="J130" i="88"/>
  <c r="J129" i="88"/>
  <c r="J128" i="88"/>
  <c r="J127" i="88"/>
  <c r="J126" i="88"/>
  <c r="J125" i="88"/>
  <c r="J124" i="88"/>
  <c r="J123" i="88"/>
  <c r="J122" i="88"/>
  <c r="J121" i="88"/>
  <c r="J120" i="88"/>
  <c r="J119" i="88"/>
  <c r="J118" i="88"/>
  <c r="J117" i="88"/>
  <c r="J116" i="88"/>
  <c r="J115" i="88"/>
  <c r="J114" i="88"/>
  <c r="J113" i="88"/>
  <c r="J112" i="88"/>
  <c r="J111" i="88"/>
  <c r="J110" i="88"/>
  <c r="J109" i="88"/>
  <c r="J108" i="88"/>
  <c r="J107" i="88"/>
  <c r="J106" i="88"/>
  <c r="J105" i="88"/>
  <c r="J104" i="88"/>
  <c r="J103" i="88"/>
  <c r="J102" i="88"/>
  <c r="J101" i="88"/>
  <c r="J100" i="88"/>
  <c r="J99" i="88"/>
  <c r="J98" i="88"/>
  <c r="J97" i="88"/>
  <c r="J96" i="88"/>
  <c r="J95" i="88"/>
  <c r="J94" i="88"/>
  <c r="J93" i="88"/>
  <c r="J92" i="88"/>
  <c r="J91" i="88"/>
  <c r="J90" i="88"/>
  <c r="J89" i="88"/>
  <c r="J88" i="88"/>
  <c r="J87" i="88"/>
  <c r="J86" i="88"/>
  <c r="J85" i="88"/>
  <c r="J84" i="88"/>
  <c r="J83" i="88"/>
  <c r="J82" i="88"/>
  <c r="J81" i="88"/>
  <c r="J80" i="88"/>
  <c r="J79" i="88"/>
  <c r="J78" i="88"/>
  <c r="J77" i="88"/>
  <c r="J76" i="88"/>
  <c r="J75" i="88"/>
  <c r="J74" i="88"/>
  <c r="J73" i="88"/>
  <c r="J72" i="88"/>
  <c r="J71" i="88"/>
  <c r="J70" i="88"/>
  <c r="J69" i="88"/>
  <c r="J68" i="88"/>
  <c r="J67" i="88"/>
  <c r="J57" i="88" s="1"/>
  <c r="J44" i="88" s="1"/>
  <c r="J66" i="88"/>
  <c r="J65" i="88"/>
  <c r="J64" i="88"/>
  <c r="J63" i="88"/>
  <c r="J62" i="88"/>
  <c r="J61" i="88"/>
  <c r="J60" i="88"/>
  <c r="J59" i="88"/>
  <c r="J58" i="88"/>
  <c r="J56" i="88"/>
  <c r="J45" i="88"/>
  <c r="J43" i="88"/>
  <c r="J42" i="88"/>
  <c r="J41" i="88"/>
  <c r="J39" i="88" s="1"/>
  <c r="J38" i="88"/>
  <c r="J37" i="88"/>
  <c r="J36" i="88"/>
  <c r="J35" i="88"/>
  <c r="J34" i="88" s="1"/>
  <c r="J33" i="88" s="1"/>
  <c r="J32" i="88"/>
  <c r="J31" i="88"/>
  <c r="J30" i="88"/>
  <c r="J29" i="88"/>
  <c r="J28" i="88"/>
  <c r="J27" i="88"/>
  <c r="J26" i="88"/>
  <c r="J25" i="88"/>
  <c r="J24" i="88"/>
  <c r="J23" i="88" s="1"/>
  <c r="J15" i="88" s="1"/>
  <c r="J22" i="88"/>
  <c r="J21" i="88"/>
  <c r="J20" i="88"/>
  <c r="J19" i="88"/>
  <c r="J18" i="88"/>
  <c r="J17" i="88"/>
  <c r="J16" i="88"/>
  <c r="J14" i="88"/>
  <c r="J13" i="88"/>
  <c r="J12" i="88"/>
  <c r="J10" i="88"/>
  <c r="J9" i="88"/>
  <c r="F13" i="57"/>
  <c r="G13" i="57"/>
  <c r="H13" i="57"/>
  <c r="I13" i="57"/>
  <c r="J13" i="57"/>
  <c r="K13" i="57"/>
  <c r="L13" i="57"/>
  <c r="M13" i="57"/>
  <c r="N13" i="57"/>
  <c r="O13" i="57"/>
  <c r="P13" i="57"/>
  <c r="Q13" i="57"/>
  <c r="R13" i="57"/>
  <c r="S13" i="57"/>
  <c r="T13" i="57"/>
  <c r="U13" i="57"/>
  <c r="V13" i="57"/>
  <c r="W13" i="57"/>
  <c r="X13" i="57"/>
  <c r="Y13" i="57"/>
  <c r="D12" i="57"/>
  <c r="D11" i="57"/>
  <c r="F18" i="56"/>
  <c r="G18" i="56"/>
  <c r="H18" i="56"/>
  <c r="I18" i="56"/>
  <c r="J18" i="56"/>
  <c r="K18" i="56"/>
  <c r="L18" i="56"/>
  <c r="M18" i="56"/>
  <c r="N18" i="56"/>
  <c r="O18" i="56"/>
  <c r="P18" i="56"/>
  <c r="Q18" i="56"/>
  <c r="R18" i="56"/>
  <c r="S18" i="56"/>
  <c r="T18" i="56"/>
  <c r="U18" i="56"/>
  <c r="V18" i="56"/>
  <c r="W18" i="56"/>
  <c r="X18" i="56"/>
  <c r="Y18" i="56"/>
  <c r="D17" i="56"/>
  <c r="D16" i="56"/>
  <c r="F13" i="55"/>
  <c r="G13" i="55"/>
  <c r="H13" i="55"/>
  <c r="I13" i="55"/>
  <c r="J13" i="55"/>
  <c r="K13" i="55"/>
  <c r="L13" i="55"/>
  <c r="M13" i="55"/>
  <c r="N13" i="55"/>
  <c r="O13" i="55"/>
  <c r="P13" i="55"/>
  <c r="Q13" i="55"/>
  <c r="R13" i="55"/>
  <c r="S13" i="55"/>
  <c r="T13" i="55"/>
  <c r="U13" i="55"/>
  <c r="V13" i="55"/>
  <c r="W13" i="55"/>
  <c r="X13" i="55"/>
  <c r="Y13" i="55"/>
  <c r="D12" i="55"/>
  <c r="D11" i="55"/>
  <c r="Y56" i="57"/>
  <c r="Y66" i="56"/>
  <c r="Y56" i="55"/>
  <c r="F22" i="55"/>
  <c r="F23" i="55"/>
  <c r="F24" i="55"/>
  <c r="F25" i="55"/>
  <c r="F26" i="55"/>
  <c r="F27" i="55"/>
  <c r="G22" i="55"/>
  <c r="G23" i="55"/>
  <c r="G24" i="55"/>
  <c r="G25" i="55"/>
  <c r="G26" i="55"/>
  <c r="H22" i="55"/>
  <c r="H23" i="55"/>
  <c r="H24" i="55"/>
  <c r="H25" i="55"/>
  <c r="I22" i="55"/>
  <c r="I23" i="55"/>
  <c r="I24" i="55"/>
  <c r="J22" i="55"/>
  <c r="J23" i="55"/>
  <c r="K22" i="55"/>
  <c r="F27" i="56"/>
  <c r="F28" i="56"/>
  <c r="F29" i="56"/>
  <c r="F30" i="56"/>
  <c r="F31" i="56"/>
  <c r="F32" i="56"/>
  <c r="G27" i="56"/>
  <c r="G28" i="56"/>
  <c r="G29" i="56"/>
  <c r="G30" i="56"/>
  <c r="G31" i="56"/>
  <c r="H27" i="56"/>
  <c r="H28" i="56"/>
  <c r="H29" i="56"/>
  <c r="H30" i="56"/>
  <c r="I27" i="56"/>
  <c r="I28" i="56"/>
  <c r="I29" i="56"/>
  <c r="J27" i="56"/>
  <c r="J28" i="56"/>
  <c r="K27" i="56"/>
  <c r="F22" i="57"/>
  <c r="F23" i="57"/>
  <c r="F24" i="57"/>
  <c r="F25" i="57"/>
  <c r="F26" i="57"/>
  <c r="F27" i="57"/>
  <c r="G22" i="57"/>
  <c r="G23" i="57"/>
  <c r="G24" i="57"/>
  <c r="G25" i="57"/>
  <c r="G26" i="57"/>
  <c r="H22" i="57"/>
  <c r="H23" i="57"/>
  <c r="H24" i="57"/>
  <c r="H25" i="57"/>
  <c r="I22" i="57"/>
  <c r="I23" i="57"/>
  <c r="I24" i="57"/>
  <c r="J22" i="57"/>
  <c r="J23" i="57"/>
  <c r="K22" i="57"/>
  <c r="L34" i="53"/>
  <c r="F42" i="53"/>
  <c r="F36" i="53"/>
  <c r="F34" i="53"/>
  <c r="O34" i="53" s="1"/>
  <c r="N23" i="58"/>
  <c r="O23" i="58"/>
  <c r="P23" i="58"/>
  <c r="Q23" i="58"/>
  <c r="R23" i="58"/>
  <c r="S23" i="58"/>
  <c r="T23" i="58"/>
  <c r="U23" i="58"/>
  <c r="V23" i="58"/>
  <c r="W23" i="58"/>
  <c r="X23" i="58"/>
  <c r="Y23" i="58"/>
  <c r="Z23" i="58"/>
  <c r="AA23" i="58"/>
  <c r="AB23" i="58"/>
  <c r="N22" i="58"/>
  <c r="O22" i="58"/>
  <c r="O24" i="58" s="1"/>
  <c r="P22" i="58"/>
  <c r="Q22" i="58"/>
  <c r="R22" i="58"/>
  <c r="S22" i="58"/>
  <c r="T22" i="58"/>
  <c r="U22" i="58"/>
  <c r="V22" i="58"/>
  <c r="W22" i="58"/>
  <c r="W24" i="58" s="1"/>
  <c r="X22" i="58"/>
  <c r="Y22" i="58"/>
  <c r="Y24" i="58" s="1"/>
  <c r="Z22" i="58"/>
  <c r="AA22" i="58"/>
  <c r="AA24" i="58" s="1"/>
  <c r="AB22" i="58"/>
  <c r="AB24" i="58" s="1"/>
  <c r="X24" i="58"/>
  <c r="C3" i="58"/>
  <c r="D3" i="58" s="1"/>
  <c r="D17" i="58" s="1"/>
  <c r="C4" i="58"/>
  <c r="D4" i="58" s="1"/>
  <c r="C5" i="58"/>
  <c r="D5" i="58" s="1"/>
  <c r="C6" i="58"/>
  <c r="D6" i="58" s="1"/>
  <c r="C7" i="58"/>
  <c r="D7" i="58" s="1"/>
  <c r="C8" i="58"/>
  <c r="D8" i="58" s="1"/>
  <c r="C9" i="58"/>
  <c r="D9" i="58" s="1"/>
  <c r="C10" i="58"/>
  <c r="D10" i="58" s="1"/>
  <c r="C11" i="58"/>
  <c r="D11" i="58" s="1"/>
  <c r="C12" i="58"/>
  <c r="D12" i="58" s="1"/>
  <c r="C13" i="58"/>
  <c r="D13" i="58" s="1"/>
  <c r="C14" i="58"/>
  <c r="D14" i="58" s="1"/>
  <c r="C15" i="58"/>
  <c r="D15" i="58" s="1"/>
  <c r="C16" i="58"/>
  <c r="D16" i="58" s="1"/>
  <c r="W40" i="57"/>
  <c r="G5" i="57"/>
  <c r="H5" i="57" s="1"/>
  <c r="E22" i="57"/>
  <c r="E23" i="57"/>
  <c r="E24" i="57"/>
  <c r="E25" i="57"/>
  <c r="E26" i="57"/>
  <c r="E27" i="57"/>
  <c r="E21" i="57"/>
  <c r="E28" i="57" s="1"/>
  <c r="C30" i="57"/>
  <c r="F35" i="57"/>
  <c r="G35" i="57"/>
  <c r="G5" i="56"/>
  <c r="E27" i="56"/>
  <c r="E28" i="56"/>
  <c r="E29" i="56"/>
  <c r="E30" i="56"/>
  <c r="E31" i="56"/>
  <c r="E32" i="56"/>
  <c r="E26" i="56"/>
  <c r="E33" i="56" s="1"/>
  <c r="C35" i="56"/>
  <c r="F40" i="56"/>
  <c r="G5" i="55"/>
  <c r="G35" i="55" s="1"/>
  <c r="E22" i="55"/>
  <c r="E23" i="55"/>
  <c r="E24" i="55"/>
  <c r="E25" i="55"/>
  <c r="E26" i="55"/>
  <c r="E27" i="55"/>
  <c r="E21" i="55"/>
  <c r="E29" i="55" s="1"/>
  <c r="C30" i="55"/>
  <c r="F35" i="55"/>
  <c r="I50" i="53"/>
  <c r="F50" i="53" s="1"/>
  <c r="E33" i="30"/>
  <c r="E34" i="30"/>
  <c r="E35" i="30"/>
  <c r="E24" i="30"/>
  <c r="E25" i="30"/>
  <c r="E26" i="30"/>
  <c r="E15" i="30"/>
  <c r="E16" i="30"/>
  <c r="E17" i="30"/>
  <c r="E35" i="31"/>
  <c r="B35" i="31"/>
  <c r="E34" i="31"/>
  <c r="B34" i="31"/>
  <c r="E33" i="31"/>
  <c r="B33" i="31"/>
  <c r="E26" i="31"/>
  <c r="B26" i="31"/>
  <c r="E25" i="31"/>
  <c r="B25" i="31"/>
  <c r="E24" i="31"/>
  <c r="B24" i="31"/>
  <c r="E15" i="31"/>
  <c r="E16" i="31"/>
  <c r="E17" i="31"/>
  <c r="B16" i="31"/>
  <c r="B17" i="31"/>
  <c r="B15" i="31"/>
  <c r="B35" i="30"/>
  <c r="B34" i="30"/>
  <c r="B33" i="30"/>
  <c r="B26" i="30"/>
  <c r="B25" i="30"/>
  <c r="B24" i="30"/>
  <c r="B16" i="30"/>
  <c r="B17" i="30"/>
  <c r="B15" i="30"/>
  <c r="B5" i="31"/>
  <c r="B5" i="30" s="1"/>
  <c r="B7" i="30" s="1"/>
  <c r="B6" i="31"/>
  <c r="B6" i="30" s="1"/>
  <c r="G22" i="23"/>
  <c r="G23" i="23"/>
  <c r="G24" i="23"/>
  <c r="G25" i="23"/>
  <c r="G26" i="23"/>
  <c r="G19" i="23"/>
  <c r="G20" i="23"/>
  <c r="G21" i="23"/>
  <c r="G18" i="23"/>
  <c r="G17" i="23"/>
  <c r="G16" i="23"/>
  <c r="G12" i="23"/>
  <c r="G14" i="23"/>
  <c r="G15" i="23"/>
  <c r="G13" i="23"/>
  <c r="G11" i="23"/>
  <c r="G10" i="23"/>
  <c r="G9" i="23"/>
  <c r="G8" i="23"/>
  <c r="E8" i="18"/>
  <c r="E11" i="18" s="1"/>
  <c r="E26" i="18" s="1"/>
  <c r="F8" i="18"/>
  <c r="E12" i="18"/>
  <c r="E17" i="18"/>
  <c r="G17" i="18" s="1"/>
  <c r="F17" i="18"/>
  <c r="F21" i="18" s="1"/>
  <c r="E20" i="18"/>
  <c r="G20" i="18" s="1"/>
  <c r="F20" i="18"/>
  <c r="E24" i="22"/>
  <c r="G24" i="22" s="1"/>
  <c r="I24" i="22"/>
  <c r="BI24" i="22" s="1"/>
  <c r="J24" i="22"/>
  <c r="K24" i="22"/>
  <c r="L24" i="22"/>
  <c r="M24" i="22"/>
  <c r="Q24" i="22"/>
  <c r="R24" i="22"/>
  <c r="S24" i="22"/>
  <c r="AE24" i="22"/>
  <c r="AJ24" i="22" s="1"/>
  <c r="BI24" i="23" s="1"/>
  <c r="AF24" i="22"/>
  <c r="AG24" i="22"/>
  <c r="AH24" i="22"/>
  <c r="AI24" i="22"/>
  <c r="E23" i="22"/>
  <c r="G23" i="22" s="1"/>
  <c r="I23" i="22"/>
  <c r="J23" i="22"/>
  <c r="K23" i="22"/>
  <c r="BK23" i="22" s="1"/>
  <c r="L23" i="22"/>
  <c r="M23" i="22"/>
  <c r="Q23" i="22"/>
  <c r="R23" i="22"/>
  <c r="S23" i="22"/>
  <c r="AE23" i="22"/>
  <c r="AJ23" i="22" s="1"/>
  <c r="BI23" i="23" s="1"/>
  <c r="AF23" i="22"/>
  <c r="AG23" i="22"/>
  <c r="AH23" i="22"/>
  <c r="AI23" i="22"/>
  <c r="E22" i="22"/>
  <c r="G22" i="22" s="1"/>
  <c r="G25" i="22" s="1"/>
  <c r="F22" i="22"/>
  <c r="F25" i="22" s="1"/>
  <c r="I22" i="22"/>
  <c r="J22" i="22"/>
  <c r="J25" i="22" s="1"/>
  <c r="K22" i="22"/>
  <c r="L22" i="22"/>
  <c r="L25" i="22" s="1"/>
  <c r="M22" i="22"/>
  <c r="M25" i="22" s="1"/>
  <c r="Q22" i="22"/>
  <c r="Q25" i="22" s="1"/>
  <c r="R22" i="22"/>
  <c r="R25" i="22" s="1"/>
  <c r="S22" i="22"/>
  <c r="S25" i="22" s="1"/>
  <c r="AE22" i="22"/>
  <c r="AF22" i="22"/>
  <c r="AF25" i="22" s="1"/>
  <c r="AG22" i="22"/>
  <c r="AG25" i="22" s="1"/>
  <c r="AH22" i="22"/>
  <c r="AH25" i="22" s="1"/>
  <c r="AI22" i="22"/>
  <c r="AI25" i="22" s="1"/>
  <c r="E20" i="22"/>
  <c r="G20" i="22" s="1"/>
  <c r="F20" i="22"/>
  <c r="I20" i="22"/>
  <c r="BI20" i="22" s="1"/>
  <c r="J20" i="22"/>
  <c r="K20" i="22"/>
  <c r="BK20" i="22" s="1"/>
  <c r="L20" i="22"/>
  <c r="M20" i="22"/>
  <c r="Q20" i="22"/>
  <c r="R20" i="22"/>
  <c r="S20" i="22"/>
  <c r="AE20" i="22"/>
  <c r="AJ20" i="22" s="1"/>
  <c r="BI20" i="23" s="1"/>
  <c r="AF20" i="22"/>
  <c r="AG20" i="22"/>
  <c r="AH20" i="22"/>
  <c r="AI20" i="22"/>
  <c r="E19" i="22"/>
  <c r="G19" i="22" s="1"/>
  <c r="F19" i="22"/>
  <c r="I19" i="22"/>
  <c r="BH19" i="22" s="1"/>
  <c r="J19" i="22"/>
  <c r="K19" i="22"/>
  <c r="BK19" i="22" s="1"/>
  <c r="L19" i="22"/>
  <c r="M19" i="22"/>
  <c r="Q19" i="22"/>
  <c r="R19" i="22"/>
  <c r="S19" i="22"/>
  <c r="AE19" i="22"/>
  <c r="AJ19" i="22" s="1"/>
  <c r="BI19" i="23" s="1"/>
  <c r="AF19" i="22"/>
  <c r="AG19" i="22"/>
  <c r="AH19" i="22"/>
  <c r="AI19" i="22"/>
  <c r="E18" i="22"/>
  <c r="G18" i="22" s="1"/>
  <c r="F18" i="22"/>
  <c r="I18" i="22"/>
  <c r="J18" i="22"/>
  <c r="K18" i="22"/>
  <c r="BK18" i="22" s="1"/>
  <c r="L18" i="22"/>
  <c r="M18" i="22"/>
  <c r="Q18" i="22"/>
  <c r="R18" i="22"/>
  <c r="S18" i="22"/>
  <c r="AE18" i="22"/>
  <c r="AJ18" i="22" s="1"/>
  <c r="BI18" i="23" s="1"/>
  <c r="AF18" i="22"/>
  <c r="AG18" i="22"/>
  <c r="AH18" i="22"/>
  <c r="AI18" i="22"/>
  <c r="E17" i="22"/>
  <c r="E21" i="22" s="1"/>
  <c r="F17" i="22"/>
  <c r="F21" i="22" s="1"/>
  <c r="G17" i="22"/>
  <c r="I17" i="22"/>
  <c r="BI17" i="22" s="1"/>
  <c r="J17" i="22"/>
  <c r="J21" i="22" s="1"/>
  <c r="K17" i="22"/>
  <c r="L17" i="22"/>
  <c r="L21" i="22" s="1"/>
  <c r="M17" i="22"/>
  <c r="Q17" i="22"/>
  <c r="Q21" i="22" s="1"/>
  <c r="R17" i="22"/>
  <c r="R21" i="22" s="1"/>
  <c r="S17" i="22"/>
  <c r="S21" i="22" s="1"/>
  <c r="AE17" i="22"/>
  <c r="AF17" i="22"/>
  <c r="AF21" i="22" s="1"/>
  <c r="AG17" i="22"/>
  <c r="AG21" i="22" s="1"/>
  <c r="AH17" i="22"/>
  <c r="AH21" i="22" s="1"/>
  <c r="AI17" i="22"/>
  <c r="AI21" i="22" s="1"/>
  <c r="E15" i="22"/>
  <c r="G15" i="22" s="1"/>
  <c r="F15" i="22"/>
  <c r="F16" i="22" s="1"/>
  <c r="I15" i="22"/>
  <c r="BI15" i="22" s="1"/>
  <c r="J15" i="22"/>
  <c r="K15" i="22"/>
  <c r="BK15" i="22" s="1"/>
  <c r="L15" i="22"/>
  <c r="M15" i="22"/>
  <c r="Q15" i="22"/>
  <c r="R15" i="22"/>
  <c r="S15" i="22"/>
  <c r="AE15" i="22"/>
  <c r="AJ15" i="22" s="1"/>
  <c r="BI15" i="23" s="1"/>
  <c r="AF15" i="22"/>
  <c r="AG15" i="22"/>
  <c r="AH15" i="22"/>
  <c r="AI15" i="22"/>
  <c r="E14" i="22"/>
  <c r="G14" i="22" s="1"/>
  <c r="I14" i="22"/>
  <c r="J14" i="22"/>
  <c r="K14" i="22"/>
  <c r="BK14" i="22" s="1"/>
  <c r="L14" i="22"/>
  <c r="M14" i="22"/>
  <c r="Q14" i="22"/>
  <c r="R14" i="22"/>
  <c r="S14" i="22"/>
  <c r="AE14" i="22"/>
  <c r="AJ14" i="22" s="1"/>
  <c r="BI14" i="23" s="1"/>
  <c r="AF14" i="22"/>
  <c r="AG14" i="22"/>
  <c r="AH14" i="22"/>
  <c r="AI14" i="22"/>
  <c r="E13" i="22"/>
  <c r="G13" i="22" s="1"/>
  <c r="I13" i="22"/>
  <c r="BH13" i="22" s="1"/>
  <c r="J13" i="22"/>
  <c r="K13" i="22"/>
  <c r="BK13" i="22" s="1"/>
  <c r="L13" i="22"/>
  <c r="M13" i="22"/>
  <c r="Q13" i="22"/>
  <c r="R13" i="22"/>
  <c r="S13" i="22"/>
  <c r="AE13" i="22"/>
  <c r="AJ13" i="22" s="1"/>
  <c r="BI13" i="23" s="1"/>
  <c r="AF13" i="22"/>
  <c r="AG13" i="22"/>
  <c r="AH13" i="22"/>
  <c r="AI13" i="22"/>
  <c r="E12" i="22"/>
  <c r="G12" i="22" s="1"/>
  <c r="I12" i="22"/>
  <c r="BI12" i="22" s="1"/>
  <c r="J12" i="22"/>
  <c r="K12" i="22"/>
  <c r="BK12" i="22" s="1"/>
  <c r="L12" i="22"/>
  <c r="L16" i="22" s="1"/>
  <c r="M12" i="22"/>
  <c r="M16" i="22" s="1"/>
  <c r="Q12" i="22"/>
  <c r="Q16" i="22" s="1"/>
  <c r="R12" i="22"/>
  <c r="R16" i="22" s="1"/>
  <c r="S12" i="22"/>
  <c r="S16" i="22" s="1"/>
  <c r="AE12" i="22"/>
  <c r="AF12" i="22"/>
  <c r="AF16" i="22" s="1"/>
  <c r="AG12" i="22"/>
  <c r="AG16" i="22" s="1"/>
  <c r="AH12" i="22"/>
  <c r="AH16" i="22" s="1"/>
  <c r="AI12" i="22"/>
  <c r="AI16" i="22" s="1"/>
  <c r="E10" i="22"/>
  <c r="G10" i="22" s="1"/>
  <c r="F10" i="22"/>
  <c r="I10" i="22"/>
  <c r="BI10" i="22" s="1"/>
  <c r="J10" i="22"/>
  <c r="K10" i="22"/>
  <c r="BK10" i="22" s="1"/>
  <c r="L10" i="22"/>
  <c r="M10" i="22"/>
  <c r="Q10" i="22"/>
  <c r="R10" i="22"/>
  <c r="S10" i="22"/>
  <c r="AE10" i="22"/>
  <c r="AJ10" i="22" s="1"/>
  <c r="BI10" i="23" s="1"/>
  <c r="AF10" i="22"/>
  <c r="AG10" i="22"/>
  <c r="AH10" i="22"/>
  <c r="AI10" i="22"/>
  <c r="E9" i="22"/>
  <c r="G9" i="22" s="1"/>
  <c r="F9" i="22"/>
  <c r="I9" i="22"/>
  <c r="J9" i="22"/>
  <c r="K9" i="22"/>
  <c r="BK9" i="22" s="1"/>
  <c r="L9" i="22"/>
  <c r="M9" i="22"/>
  <c r="Q9" i="22"/>
  <c r="R9" i="22"/>
  <c r="S9" i="22"/>
  <c r="AE9" i="22"/>
  <c r="AJ9" i="22" s="1"/>
  <c r="BI9" i="23" s="1"/>
  <c r="AF9" i="22"/>
  <c r="AG9" i="22"/>
  <c r="AH9" i="22"/>
  <c r="AI9" i="22"/>
  <c r="E8" i="22"/>
  <c r="F8" i="22"/>
  <c r="F11" i="22" s="1"/>
  <c r="F26" i="22" s="1"/>
  <c r="I8" i="22"/>
  <c r="BH8" i="22" s="1"/>
  <c r="J8" i="22"/>
  <c r="J11" i="22" s="1"/>
  <c r="J26" i="22" s="1"/>
  <c r="K8" i="22"/>
  <c r="BK8" i="22" s="1"/>
  <c r="L8" i="22"/>
  <c r="M8" i="22"/>
  <c r="M11" i="22" s="1"/>
  <c r="M26" i="22" s="1"/>
  <c r="Q8" i="22"/>
  <c r="R8" i="22"/>
  <c r="R11" i="22" s="1"/>
  <c r="R26" i="22" s="1"/>
  <c r="S8" i="22"/>
  <c r="S11" i="22" s="1"/>
  <c r="S26" i="22" s="1"/>
  <c r="AE8" i="22"/>
  <c r="AJ8" i="22" s="1"/>
  <c r="AF8" i="22"/>
  <c r="AF11" i="22" s="1"/>
  <c r="AF26" i="22" s="1"/>
  <c r="AF27" i="22" s="1"/>
  <c r="AG8" i="22"/>
  <c r="AG11" i="22" s="1"/>
  <c r="AG26" i="22" s="1"/>
  <c r="AG27" i="22" s="1"/>
  <c r="AH8" i="22"/>
  <c r="AH11" i="22" s="1"/>
  <c r="AI8" i="22"/>
  <c r="AI11" i="22" s="1"/>
  <c r="AH26" i="22"/>
  <c r="AH27" i="22" s="1"/>
  <c r="AI26" i="22"/>
  <c r="AI27" i="22" s="1"/>
  <c r="E8" i="21"/>
  <c r="E11" i="21" s="1"/>
  <c r="E26" i="21" s="1"/>
  <c r="F8" i="21"/>
  <c r="I8" i="21"/>
  <c r="J8" i="21"/>
  <c r="K8" i="21"/>
  <c r="BK8" i="21" s="1"/>
  <c r="BK11" i="21" s="1"/>
  <c r="BK26" i="21" s="1"/>
  <c r="L8" i="21"/>
  <c r="L11" i="21" s="1"/>
  <c r="L26" i="21" s="1"/>
  <c r="M8" i="21"/>
  <c r="M11" i="21" s="1"/>
  <c r="M26" i="21" s="1"/>
  <c r="Q8" i="21"/>
  <c r="Q11" i="21" s="1"/>
  <c r="Q26" i="21" s="1"/>
  <c r="R8" i="21"/>
  <c r="R11" i="21" s="1"/>
  <c r="R26" i="21" s="1"/>
  <c r="S8" i="21"/>
  <c r="S11" i="21" s="1"/>
  <c r="S26" i="21" s="1"/>
  <c r="E12" i="21"/>
  <c r="G12" i="21" s="1"/>
  <c r="G16" i="21" s="1"/>
  <c r="I12" i="21"/>
  <c r="BI12" i="21" s="1"/>
  <c r="J12" i="21"/>
  <c r="J16" i="21" s="1"/>
  <c r="K12" i="21"/>
  <c r="L12" i="21"/>
  <c r="L16" i="21" s="1"/>
  <c r="M12" i="21"/>
  <c r="M16" i="21" s="1"/>
  <c r="Q12" i="21"/>
  <c r="Q16" i="21" s="1"/>
  <c r="R12" i="21"/>
  <c r="S12" i="21"/>
  <c r="S16" i="21" s="1"/>
  <c r="E13" i="21"/>
  <c r="I13" i="21"/>
  <c r="J13" i="21"/>
  <c r="K13" i="21"/>
  <c r="BK13" i="21" s="1"/>
  <c r="L13" i="21"/>
  <c r="M13" i="21"/>
  <c r="Q13" i="21"/>
  <c r="R13" i="21"/>
  <c r="S13" i="21"/>
  <c r="E17" i="21"/>
  <c r="G17" i="21" s="1"/>
  <c r="G21" i="21" s="1"/>
  <c r="F17" i="21"/>
  <c r="F21" i="21" s="1"/>
  <c r="I17" i="21"/>
  <c r="I21" i="21" s="1"/>
  <c r="N21" i="21" s="1"/>
  <c r="J17" i="21"/>
  <c r="K17" i="21"/>
  <c r="L17" i="21"/>
  <c r="L21" i="21" s="1"/>
  <c r="M17" i="21"/>
  <c r="M21" i="21" s="1"/>
  <c r="Q17" i="21"/>
  <c r="R17" i="21"/>
  <c r="R21" i="21" s="1"/>
  <c r="S17" i="21"/>
  <c r="S21" i="21" s="1"/>
  <c r="E20" i="21"/>
  <c r="G20" i="21" s="1"/>
  <c r="F20" i="21"/>
  <c r="I20" i="21"/>
  <c r="BI20" i="21" s="1"/>
  <c r="J20" i="21"/>
  <c r="K20" i="21"/>
  <c r="BK20" i="21" s="1"/>
  <c r="L20" i="21"/>
  <c r="M20" i="21"/>
  <c r="Q20" i="21"/>
  <c r="R20" i="21"/>
  <c r="S20" i="21"/>
  <c r="E22" i="21"/>
  <c r="E25" i="21" s="1"/>
  <c r="F22" i="21"/>
  <c r="I22" i="21"/>
  <c r="J22" i="21"/>
  <c r="J25" i="21" s="1"/>
  <c r="K22" i="21"/>
  <c r="L22" i="21"/>
  <c r="L25" i="21" s="1"/>
  <c r="M22" i="21"/>
  <c r="M25" i="21" s="1"/>
  <c r="Q22" i="21"/>
  <c r="Q25" i="21" s="1"/>
  <c r="R22" i="21"/>
  <c r="R25" i="21" s="1"/>
  <c r="S22" i="21"/>
  <c r="S25" i="21" s="1"/>
  <c r="E24" i="21"/>
  <c r="G24" i="21" s="1"/>
  <c r="I24" i="21"/>
  <c r="J24" i="21"/>
  <c r="K24" i="21"/>
  <c r="BK24" i="21"/>
  <c r="L24" i="21"/>
  <c r="M24" i="21"/>
  <c r="Q24" i="21"/>
  <c r="R24" i="21"/>
  <c r="S24" i="21"/>
  <c r="AE8" i="21"/>
  <c r="AE11" i="21" s="1"/>
  <c r="AJ11" i="21" s="1"/>
  <c r="BD11" i="23" s="1"/>
  <c r="AE9" i="21"/>
  <c r="AJ9" i="21" s="1"/>
  <c r="BD9" i="23" s="1"/>
  <c r="AE10" i="21"/>
  <c r="AJ10" i="21" s="1"/>
  <c r="BD10" i="23" s="1"/>
  <c r="AE12" i="21"/>
  <c r="AE16" i="21" s="1"/>
  <c r="AJ16" i="21" s="1"/>
  <c r="BD16" i="23"/>
  <c r="AE13" i="21"/>
  <c r="AJ13" i="21" s="1"/>
  <c r="BD13" i="23" s="1"/>
  <c r="AE14" i="21"/>
  <c r="AJ14" i="21" s="1"/>
  <c r="BD14" i="23" s="1"/>
  <c r="AE15" i="21"/>
  <c r="AJ15" i="21" s="1"/>
  <c r="BD15" i="23" s="1"/>
  <c r="AE17" i="21"/>
  <c r="AE21" i="21" s="1"/>
  <c r="AJ21" i="21" s="1"/>
  <c r="BD21" i="23" s="1"/>
  <c r="AE18" i="21"/>
  <c r="AJ18" i="21"/>
  <c r="BD18" i="23" s="1"/>
  <c r="AE19" i="21"/>
  <c r="AJ19" i="21" s="1"/>
  <c r="BD19" i="23" s="1"/>
  <c r="AE20" i="21"/>
  <c r="AJ20" i="21" s="1"/>
  <c r="BD20" i="23" s="1"/>
  <c r="AE22" i="21"/>
  <c r="AE23" i="21"/>
  <c r="AJ23" i="21" s="1"/>
  <c r="BD23" i="23" s="1"/>
  <c r="AE24" i="21"/>
  <c r="AJ24" i="21" s="1"/>
  <c r="BD24" i="23" s="1"/>
  <c r="AF8" i="21"/>
  <c r="AF11" i="21" s="1"/>
  <c r="AF26" i="21" s="1"/>
  <c r="AF27" i="21" s="1"/>
  <c r="AF9" i="21"/>
  <c r="AF10" i="21"/>
  <c r="AF12" i="21"/>
  <c r="AF16" i="21" s="1"/>
  <c r="AF13" i="21"/>
  <c r="AF14" i="21"/>
  <c r="AF15" i="21"/>
  <c r="AF17" i="21"/>
  <c r="AF21" i="21" s="1"/>
  <c r="AF18" i="21"/>
  <c r="AF19" i="21"/>
  <c r="AF20" i="21"/>
  <c r="AF22" i="21"/>
  <c r="AF25" i="21" s="1"/>
  <c r="AF23" i="21"/>
  <c r="AF24" i="21"/>
  <c r="AG8" i="21"/>
  <c r="AG11" i="21" s="1"/>
  <c r="AG26" i="21" s="1"/>
  <c r="AG27" i="21" s="1"/>
  <c r="AG9" i="21"/>
  <c r="AG10" i="21"/>
  <c r="AG12" i="21"/>
  <c r="AG16" i="21" s="1"/>
  <c r="AG13" i="21"/>
  <c r="AG14" i="21"/>
  <c r="AG15" i="21"/>
  <c r="AG17" i="21"/>
  <c r="AG21" i="21" s="1"/>
  <c r="AG18" i="21"/>
  <c r="AG19" i="21"/>
  <c r="AG20" i="21"/>
  <c r="AG22" i="21"/>
  <c r="AG25" i="21" s="1"/>
  <c r="AG23" i="21"/>
  <c r="AG24" i="21"/>
  <c r="AH26" i="21"/>
  <c r="AH27" i="21" s="1"/>
  <c r="AI26" i="21"/>
  <c r="AI27" i="21" s="1"/>
  <c r="E9" i="21"/>
  <c r="G9" i="21" s="1"/>
  <c r="F9" i="21"/>
  <c r="I9" i="21"/>
  <c r="J9" i="21"/>
  <c r="K9" i="21"/>
  <c r="BK9" i="21" s="1"/>
  <c r="L9" i="21"/>
  <c r="M9" i="21"/>
  <c r="Q9" i="21"/>
  <c r="R9" i="21"/>
  <c r="S9" i="21"/>
  <c r="E10" i="21"/>
  <c r="G10" i="21" s="1"/>
  <c r="F10" i="21"/>
  <c r="I10" i="21"/>
  <c r="J10" i="21"/>
  <c r="K10" i="21"/>
  <c r="BK10" i="21" s="1"/>
  <c r="L10" i="21"/>
  <c r="M10" i="21"/>
  <c r="Q10" i="21"/>
  <c r="R10" i="21"/>
  <c r="S10" i="21"/>
  <c r="E14" i="21"/>
  <c r="G14" i="21" s="1"/>
  <c r="I14" i="21"/>
  <c r="BI14" i="21" s="1"/>
  <c r="J14" i="21"/>
  <c r="K14" i="21"/>
  <c r="BK14" i="21" s="1"/>
  <c r="L14" i="21"/>
  <c r="M14" i="21"/>
  <c r="Q14" i="21"/>
  <c r="R14" i="21"/>
  <c r="S14" i="21"/>
  <c r="E15" i="21"/>
  <c r="G15" i="21" s="1"/>
  <c r="F15" i="21"/>
  <c r="F16" i="21" s="1"/>
  <c r="I15" i="21"/>
  <c r="J15" i="21"/>
  <c r="K15" i="21"/>
  <c r="BK15" i="21" s="1"/>
  <c r="L15" i="21"/>
  <c r="M15" i="21"/>
  <c r="Q15" i="21"/>
  <c r="R15" i="21"/>
  <c r="S15" i="21"/>
  <c r="E18" i="21"/>
  <c r="G18" i="21" s="1"/>
  <c r="F18" i="21"/>
  <c r="I18" i="21"/>
  <c r="BI18" i="21" s="1"/>
  <c r="J18" i="21"/>
  <c r="K18" i="21"/>
  <c r="BK18" i="21" s="1"/>
  <c r="L18" i="21"/>
  <c r="M18" i="21"/>
  <c r="Q18" i="21"/>
  <c r="R18" i="21"/>
  <c r="S18" i="21"/>
  <c r="E19" i="21"/>
  <c r="G19" i="21" s="1"/>
  <c r="F19" i="21"/>
  <c r="I19" i="21"/>
  <c r="BH19" i="21" s="1"/>
  <c r="J19" i="21"/>
  <c r="K19" i="21"/>
  <c r="BK19" i="21" s="1"/>
  <c r="L19" i="21"/>
  <c r="M19" i="21"/>
  <c r="Q19" i="21"/>
  <c r="R19" i="21"/>
  <c r="S19" i="21"/>
  <c r="E23" i="21"/>
  <c r="G23" i="21" s="1"/>
  <c r="I23" i="21"/>
  <c r="J23" i="21"/>
  <c r="K23" i="21"/>
  <c r="BK23" i="21" s="1"/>
  <c r="L23" i="21"/>
  <c r="M23" i="21"/>
  <c r="Q23" i="21"/>
  <c r="R23" i="21"/>
  <c r="S23" i="21"/>
  <c r="AH22" i="21"/>
  <c r="AH25" i="21" s="1"/>
  <c r="AH23" i="21"/>
  <c r="AH24" i="21"/>
  <c r="AI22" i="21"/>
  <c r="AI25" i="21" s="1"/>
  <c r="AI23" i="21"/>
  <c r="AI24" i="21"/>
  <c r="AH17" i="21"/>
  <c r="AH21" i="21" s="1"/>
  <c r="AH18" i="21"/>
  <c r="AH19" i="21"/>
  <c r="AH20" i="21"/>
  <c r="AI17" i="21"/>
  <c r="AI21" i="21" s="1"/>
  <c r="AI18" i="21"/>
  <c r="AI19" i="21"/>
  <c r="AI20" i="21"/>
  <c r="AH12" i="21"/>
  <c r="AH16" i="21" s="1"/>
  <c r="AH13" i="21"/>
  <c r="AH14" i="21"/>
  <c r="AH15" i="21"/>
  <c r="AI12" i="21"/>
  <c r="AI16" i="21" s="1"/>
  <c r="AI13" i="21"/>
  <c r="AI14" i="21"/>
  <c r="AI15" i="21"/>
  <c r="AH8" i="21"/>
  <c r="AH11" i="21" s="1"/>
  <c r="AH9" i="21"/>
  <c r="AH10" i="21"/>
  <c r="AI8" i="21"/>
  <c r="AI11" i="21" s="1"/>
  <c r="AI9" i="21"/>
  <c r="AI10" i="21"/>
  <c r="E8" i="20"/>
  <c r="F8" i="20"/>
  <c r="I8" i="20"/>
  <c r="BI8" i="20" s="1"/>
  <c r="J8" i="20"/>
  <c r="J11" i="20" s="1"/>
  <c r="J26" i="20" s="1"/>
  <c r="K8" i="20"/>
  <c r="BK8" i="20" s="1"/>
  <c r="BK11" i="20" s="1"/>
  <c r="BK26" i="20" s="1"/>
  <c r="L8" i="20"/>
  <c r="L11" i="20" s="1"/>
  <c r="L26" i="20" s="1"/>
  <c r="M8" i="20"/>
  <c r="M11" i="20" s="1"/>
  <c r="M26" i="20" s="1"/>
  <c r="Q8" i="20"/>
  <c r="Q11" i="20" s="1"/>
  <c r="Q26" i="20" s="1"/>
  <c r="R8" i="20"/>
  <c r="S8" i="20"/>
  <c r="E12" i="20"/>
  <c r="I12" i="20"/>
  <c r="BH12" i="20" s="1"/>
  <c r="BH27" i="20" s="1"/>
  <c r="J12" i="20"/>
  <c r="J16" i="20" s="1"/>
  <c r="K12" i="20"/>
  <c r="BK12" i="20" s="1"/>
  <c r="BK16" i="20" s="1"/>
  <c r="L12" i="20"/>
  <c r="L16" i="20" s="1"/>
  <c r="M12" i="20"/>
  <c r="M16" i="20" s="1"/>
  <c r="Q12" i="20"/>
  <c r="R12" i="20"/>
  <c r="R16" i="20" s="1"/>
  <c r="S12" i="20"/>
  <c r="S16" i="20" s="1"/>
  <c r="E13" i="20"/>
  <c r="G13" i="20" s="1"/>
  <c r="I13" i="20"/>
  <c r="J13" i="20"/>
  <c r="K13" i="20"/>
  <c r="L13" i="20"/>
  <c r="M13" i="20"/>
  <c r="Q13" i="20"/>
  <c r="R13" i="20"/>
  <c r="S13" i="20"/>
  <c r="E17" i="20"/>
  <c r="E21" i="20" s="1"/>
  <c r="F17" i="20"/>
  <c r="F21" i="20" s="1"/>
  <c r="I17" i="20"/>
  <c r="BH17" i="20" s="1"/>
  <c r="J17" i="20"/>
  <c r="J21" i="20" s="1"/>
  <c r="K17" i="20"/>
  <c r="K21" i="20" s="1"/>
  <c r="L17" i="20"/>
  <c r="L21" i="20" s="1"/>
  <c r="M17" i="20"/>
  <c r="Q17" i="20"/>
  <c r="Q21" i="20" s="1"/>
  <c r="R17" i="20"/>
  <c r="R21" i="20" s="1"/>
  <c r="S17" i="20"/>
  <c r="S21" i="20" s="1"/>
  <c r="E20" i="20"/>
  <c r="G20" i="20" s="1"/>
  <c r="F20" i="20"/>
  <c r="I20" i="20"/>
  <c r="BI20" i="20" s="1"/>
  <c r="J20" i="20"/>
  <c r="K20" i="20"/>
  <c r="BK20" i="20" s="1"/>
  <c r="L20" i="20"/>
  <c r="M20" i="20"/>
  <c r="Q20" i="20"/>
  <c r="R20" i="20"/>
  <c r="S20" i="20"/>
  <c r="E22" i="20"/>
  <c r="F22" i="20"/>
  <c r="F25" i="20" s="1"/>
  <c r="I22" i="20"/>
  <c r="I25" i="20" s="1"/>
  <c r="J22" i="20"/>
  <c r="J25" i="20" s="1"/>
  <c r="K22" i="20"/>
  <c r="BK22" i="20" s="1"/>
  <c r="BK25" i="20" s="1"/>
  <c r="L22" i="20"/>
  <c r="L25" i="20" s="1"/>
  <c r="M22" i="20"/>
  <c r="M25" i="20" s="1"/>
  <c r="Q22" i="20"/>
  <c r="Q25" i="20" s="1"/>
  <c r="R22" i="20"/>
  <c r="R25" i="20" s="1"/>
  <c r="S22" i="20"/>
  <c r="S25" i="20" s="1"/>
  <c r="E9" i="20"/>
  <c r="G9" i="20" s="1"/>
  <c r="F9" i="20"/>
  <c r="I9" i="20"/>
  <c r="J9" i="20"/>
  <c r="K9" i="20"/>
  <c r="BK9" i="20" s="1"/>
  <c r="L9" i="20"/>
  <c r="M9" i="20"/>
  <c r="Q9" i="20"/>
  <c r="R9" i="20"/>
  <c r="S9" i="20"/>
  <c r="E10" i="20"/>
  <c r="G10" i="20" s="1"/>
  <c r="F10" i="20"/>
  <c r="I10" i="20"/>
  <c r="BI10" i="20" s="1"/>
  <c r="J10" i="20"/>
  <c r="K10" i="20"/>
  <c r="BK10" i="20" s="1"/>
  <c r="L10" i="20"/>
  <c r="M10" i="20"/>
  <c r="Q10" i="20"/>
  <c r="R10" i="20"/>
  <c r="S10" i="20"/>
  <c r="E14" i="20"/>
  <c r="G14" i="20" s="1"/>
  <c r="I14" i="20"/>
  <c r="J14" i="20"/>
  <c r="K14" i="20"/>
  <c r="BK14" i="20" s="1"/>
  <c r="L14" i="20"/>
  <c r="M14" i="20"/>
  <c r="Q14" i="20"/>
  <c r="R14" i="20"/>
  <c r="S14" i="20"/>
  <c r="E15" i="20"/>
  <c r="G15" i="20" s="1"/>
  <c r="F15" i="20"/>
  <c r="F16" i="20" s="1"/>
  <c r="I15" i="20"/>
  <c r="J15" i="20"/>
  <c r="K15" i="20"/>
  <c r="BK15" i="20" s="1"/>
  <c r="L15" i="20"/>
  <c r="M15" i="20"/>
  <c r="Q15" i="20"/>
  <c r="R15" i="20"/>
  <c r="S15" i="20"/>
  <c r="E18" i="20"/>
  <c r="G18" i="20" s="1"/>
  <c r="F18" i="20"/>
  <c r="I18" i="20"/>
  <c r="BH18" i="20" s="1"/>
  <c r="J18" i="20"/>
  <c r="K18" i="20"/>
  <c r="BK18" i="20" s="1"/>
  <c r="L18" i="20"/>
  <c r="M18" i="20"/>
  <c r="Q18" i="20"/>
  <c r="R18" i="20"/>
  <c r="S18" i="20"/>
  <c r="E19" i="20"/>
  <c r="G19" i="20" s="1"/>
  <c r="F19" i="20"/>
  <c r="I19" i="20"/>
  <c r="BH19" i="20" s="1"/>
  <c r="J19" i="20"/>
  <c r="K19" i="20"/>
  <c r="L19" i="20"/>
  <c r="M19" i="20"/>
  <c r="Q19" i="20"/>
  <c r="R19" i="20"/>
  <c r="S19" i="20"/>
  <c r="E23" i="20"/>
  <c r="G23" i="20" s="1"/>
  <c r="I23" i="20"/>
  <c r="BI23" i="20" s="1"/>
  <c r="J23" i="20"/>
  <c r="K23" i="20"/>
  <c r="L23" i="20"/>
  <c r="M23" i="20"/>
  <c r="Q23" i="20"/>
  <c r="R23" i="20"/>
  <c r="S23" i="20"/>
  <c r="E24" i="20"/>
  <c r="G24" i="20" s="1"/>
  <c r="I24" i="20"/>
  <c r="J24" i="20"/>
  <c r="K24" i="20"/>
  <c r="BK24" i="20" s="1"/>
  <c r="L24" i="20"/>
  <c r="M24" i="20"/>
  <c r="Q24" i="20"/>
  <c r="R24" i="20"/>
  <c r="S24" i="20"/>
  <c r="AE8" i="19"/>
  <c r="AE11" i="19" s="1"/>
  <c r="AJ11" i="19" s="1"/>
  <c r="AT11" i="23" s="1"/>
  <c r="AE9" i="19"/>
  <c r="AJ9" i="19" s="1"/>
  <c r="AT9" i="23" s="1"/>
  <c r="AE10" i="19"/>
  <c r="AJ10" i="19" s="1"/>
  <c r="AT10" i="23" s="1"/>
  <c r="AE12" i="19"/>
  <c r="AJ12" i="19" s="1"/>
  <c r="AT12" i="23" s="1"/>
  <c r="AE13" i="19"/>
  <c r="AJ13" i="19" s="1"/>
  <c r="AT13" i="23" s="1"/>
  <c r="AE14" i="19"/>
  <c r="AJ14" i="19" s="1"/>
  <c r="AT14" i="23" s="1"/>
  <c r="AE15" i="19"/>
  <c r="AJ15" i="19" s="1"/>
  <c r="AT15" i="23" s="1"/>
  <c r="AE17" i="19"/>
  <c r="AE18" i="19"/>
  <c r="AJ18" i="19" s="1"/>
  <c r="AT18" i="23" s="1"/>
  <c r="AE19" i="19"/>
  <c r="AJ19" i="19" s="1"/>
  <c r="AT19" i="23" s="1"/>
  <c r="AE20" i="19"/>
  <c r="AJ20" i="19" s="1"/>
  <c r="AT20" i="23" s="1"/>
  <c r="AE22" i="19"/>
  <c r="AE25" i="19" s="1"/>
  <c r="AJ25" i="19" s="1"/>
  <c r="AT25" i="23" s="1"/>
  <c r="AE23" i="19"/>
  <c r="AJ23" i="19" s="1"/>
  <c r="AT23" i="23" s="1"/>
  <c r="AE24" i="19"/>
  <c r="AJ24" i="19" s="1"/>
  <c r="AT24" i="23" s="1"/>
  <c r="AF8" i="19"/>
  <c r="AF11" i="19" s="1"/>
  <c r="AF26" i="19" s="1"/>
  <c r="AF27" i="19" s="1"/>
  <c r="AF9" i="19"/>
  <c r="AF10" i="19"/>
  <c r="AF12" i="19"/>
  <c r="AF16" i="19" s="1"/>
  <c r="AF13" i="19"/>
  <c r="AF14" i="19"/>
  <c r="AF15" i="19"/>
  <c r="AF17" i="19"/>
  <c r="AF21" i="19" s="1"/>
  <c r="AF18" i="19"/>
  <c r="AF19" i="19"/>
  <c r="AF20" i="19"/>
  <c r="AF22" i="19"/>
  <c r="AF25" i="19" s="1"/>
  <c r="AF23" i="19"/>
  <c r="AF24" i="19"/>
  <c r="AG8" i="19"/>
  <c r="AG11" i="19" s="1"/>
  <c r="AG26" i="19" s="1"/>
  <c r="AG27" i="19" s="1"/>
  <c r="AG9" i="19"/>
  <c r="AG10" i="19"/>
  <c r="AG12" i="19"/>
  <c r="AG16" i="19" s="1"/>
  <c r="AG13" i="19"/>
  <c r="AG14" i="19"/>
  <c r="AG15" i="19"/>
  <c r="AG17" i="19"/>
  <c r="AG21" i="19" s="1"/>
  <c r="AG18" i="19"/>
  <c r="AG19" i="19"/>
  <c r="AG20" i="19"/>
  <c r="AG22" i="19"/>
  <c r="AG25" i="19" s="1"/>
  <c r="AG23" i="19"/>
  <c r="AG24" i="19"/>
  <c r="AH26" i="19"/>
  <c r="AH27" i="19" s="1"/>
  <c r="AI26" i="19"/>
  <c r="AI27" i="19" s="1"/>
  <c r="AH22" i="19"/>
  <c r="AH25" i="19" s="1"/>
  <c r="AH23" i="19"/>
  <c r="AH24" i="19"/>
  <c r="AI22" i="19"/>
  <c r="AI25" i="19" s="1"/>
  <c r="AI23" i="19"/>
  <c r="AI24" i="19"/>
  <c r="AH17" i="19"/>
  <c r="AH21" i="19" s="1"/>
  <c r="AH18" i="19"/>
  <c r="AH19" i="19"/>
  <c r="AH20" i="19"/>
  <c r="AI17" i="19"/>
  <c r="AI21" i="19" s="1"/>
  <c r="AI18" i="19"/>
  <c r="AI19" i="19"/>
  <c r="AI20" i="19"/>
  <c r="AH12" i="19"/>
  <c r="AH16" i="19" s="1"/>
  <c r="AH13" i="19"/>
  <c r="AH14" i="19"/>
  <c r="AH15" i="19"/>
  <c r="AI12" i="19"/>
  <c r="AI16" i="19" s="1"/>
  <c r="AI13" i="19"/>
  <c r="AI14" i="19"/>
  <c r="AI15" i="19"/>
  <c r="AH8" i="19"/>
  <c r="AH11" i="19" s="1"/>
  <c r="AH9" i="19"/>
  <c r="AH10" i="19"/>
  <c r="AI8" i="19"/>
  <c r="AI11" i="19" s="1"/>
  <c r="AI9" i="19"/>
  <c r="AI10" i="19"/>
  <c r="E8" i="19"/>
  <c r="G8" i="19" s="1"/>
  <c r="G11" i="19" s="1"/>
  <c r="G26" i="19" s="1"/>
  <c r="F8" i="19"/>
  <c r="I8" i="19"/>
  <c r="BI8" i="19" s="1"/>
  <c r="I11" i="19"/>
  <c r="N11" i="19" s="1"/>
  <c r="J8" i="19"/>
  <c r="J11" i="19" s="1"/>
  <c r="J26" i="19" s="1"/>
  <c r="K8" i="19"/>
  <c r="K11" i="19" s="1"/>
  <c r="K26" i="19" s="1"/>
  <c r="L8" i="19"/>
  <c r="M8" i="19"/>
  <c r="M11" i="19" s="1"/>
  <c r="M26" i="19" s="1"/>
  <c r="Q8" i="19"/>
  <c r="Q11" i="19"/>
  <c r="Q26" i="19" s="1"/>
  <c r="R8" i="19"/>
  <c r="S8" i="19"/>
  <c r="S11" i="19" s="1"/>
  <c r="S26" i="19" s="1"/>
  <c r="E12" i="19"/>
  <c r="G12" i="19" s="1"/>
  <c r="G16" i="19" s="1"/>
  <c r="I12" i="19"/>
  <c r="BI12" i="19" s="1"/>
  <c r="J12" i="19"/>
  <c r="J16" i="19" s="1"/>
  <c r="K12" i="19"/>
  <c r="K16" i="19" s="1"/>
  <c r="L12" i="19"/>
  <c r="L16" i="19" s="1"/>
  <c r="M12" i="19"/>
  <c r="Q12" i="19"/>
  <c r="Q16" i="19" s="1"/>
  <c r="R12" i="19"/>
  <c r="S12" i="19"/>
  <c r="S16" i="19" s="1"/>
  <c r="E13" i="19"/>
  <c r="G13" i="19" s="1"/>
  <c r="I13" i="19"/>
  <c r="BI13" i="19" s="1"/>
  <c r="J13" i="19"/>
  <c r="K13" i="19"/>
  <c r="BK13" i="19" s="1"/>
  <c r="L13" i="19"/>
  <c r="M13" i="19"/>
  <c r="Q13" i="19"/>
  <c r="R13" i="19"/>
  <c r="S13" i="19"/>
  <c r="E17" i="19"/>
  <c r="G17" i="19" s="1"/>
  <c r="G21" i="19" s="1"/>
  <c r="F17" i="19"/>
  <c r="F21" i="19" s="1"/>
  <c r="I17" i="19"/>
  <c r="J17" i="19"/>
  <c r="K17" i="19"/>
  <c r="BK17" i="19" s="1"/>
  <c r="BK21" i="19" s="1"/>
  <c r="L17" i="19"/>
  <c r="L21" i="19" s="1"/>
  <c r="M17" i="19"/>
  <c r="M21" i="19" s="1"/>
  <c r="Q17" i="19"/>
  <c r="Q21" i="19" s="1"/>
  <c r="R17" i="19"/>
  <c r="R21" i="19" s="1"/>
  <c r="S17" i="19"/>
  <c r="S21" i="19" s="1"/>
  <c r="E20" i="19"/>
  <c r="G20" i="19" s="1"/>
  <c r="F20" i="19"/>
  <c r="I20" i="19"/>
  <c r="BH20" i="19" s="1"/>
  <c r="J20" i="19"/>
  <c r="K20" i="19"/>
  <c r="BK20" i="19" s="1"/>
  <c r="L20" i="19"/>
  <c r="M20" i="19"/>
  <c r="Q20" i="19"/>
  <c r="R20" i="19"/>
  <c r="S20" i="19"/>
  <c r="E22" i="19"/>
  <c r="G22" i="19" s="1"/>
  <c r="F22" i="19"/>
  <c r="F25" i="19" s="1"/>
  <c r="I22" i="19"/>
  <c r="BI22" i="19" s="1"/>
  <c r="J22" i="19"/>
  <c r="J25" i="19" s="1"/>
  <c r="K22" i="19"/>
  <c r="K25" i="19" s="1"/>
  <c r="L22" i="19"/>
  <c r="L25" i="19" s="1"/>
  <c r="M22" i="19"/>
  <c r="M25" i="19" s="1"/>
  <c r="Q22" i="19"/>
  <c r="R22" i="19"/>
  <c r="R25" i="19" s="1"/>
  <c r="S22" i="19"/>
  <c r="S25" i="19" s="1"/>
  <c r="E9" i="19"/>
  <c r="G9" i="19" s="1"/>
  <c r="F9" i="19"/>
  <c r="I9" i="19"/>
  <c r="J9" i="19"/>
  <c r="K9" i="19"/>
  <c r="BK9" i="19" s="1"/>
  <c r="L9" i="19"/>
  <c r="M9" i="19"/>
  <c r="Q9" i="19"/>
  <c r="R9" i="19"/>
  <c r="S9" i="19"/>
  <c r="E10" i="19"/>
  <c r="G10" i="19" s="1"/>
  <c r="F10" i="19"/>
  <c r="I10" i="19"/>
  <c r="J10" i="19"/>
  <c r="K10" i="19"/>
  <c r="BK10" i="19" s="1"/>
  <c r="L10" i="19"/>
  <c r="M10" i="19"/>
  <c r="Q10" i="19"/>
  <c r="R10" i="19"/>
  <c r="S10" i="19"/>
  <c r="E14" i="19"/>
  <c r="G14" i="19" s="1"/>
  <c r="I14" i="19"/>
  <c r="BI14" i="19" s="1"/>
  <c r="J14" i="19"/>
  <c r="K14" i="19"/>
  <c r="BK14" i="19" s="1"/>
  <c r="L14" i="19"/>
  <c r="M14" i="19"/>
  <c r="Q14" i="19"/>
  <c r="R14" i="19"/>
  <c r="S14" i="19"/>
  <c r="E15" i="19"/>
  <c r="G15" i="19" s="1"/>
  <c r="F15" i="19"/>
  <c r="F16" i="19" s="1"/>
  <c r="I15" i="19"/>
  <c r="J15" i="19"/>
  <c r="K15" i="19"/>
  <c r="BK15" i="19" s="1"/>
  <c r="L15" i="19"/>
  <c r="M15" i="19"/>
  <c r="Q15" i="19"/>
  <c r="R15" i="19"/>
  <c r="S15" i="19"/>
  <c r="E18" i="19"/>
  <c r="G18" i="19" s="1"/>
  <c r="F18" i="19"/>
  <c r="I18" i="19"/>
  <c r="J18" i="19"/>
  <c r="K18" i="19"/>
  <c r="BK18" i="19" s="1"/>
  <c r="L18" i="19"/>
  <c r="M18" i="19"/>
  <c r="Q18" i="19"/>
  <c r="R18" i="19"/>
  <c r="S18" i="19"/>
  <c r="E19" i="19"/>
  <c r="G19" i="19" s="1"/>
  <c r="F19" i="19"/>
  <c r="I19" i="19"/>
  <c r="BH19" i="19" s="1"/>
  <c r="J19" i="19"/>
  <c r="K19" i="19"/>
  <c r="BK19" i="19" s="1"/>
  <c r="L19" i="19"/>
  <c r="M19" i="19"/>
  <c r="Q19" i="19"/>
  <c r="R19" i="19"/>
  <c r="S19" i="19"/>
  <c r="E23" i="19"/>
  <c r="G23" i="19" s="1"/>
  <c r="I23" i="19"/>
  <c r="BI23" i="19" s="1"/>
  <c r="J23" i="19"/>
  <c r="K23" i="19"/>
  <c r="BK23" i="19" s="1"/>
  <c r="L23" i="19"/>
  <c r="M23" i="19"/>
  <c r="Q23" i="19"/>
  <c r="R23" i="19"/>
  <c r="S23" i="19"/>
  <c r="E24" i="19"/>
  <c r="G24" i="19" s="1"/>
  <c r="I24" i="19"/>
  <c r="J24" i="19"/>
  <c r="K24" i="19"/>
  <c r="BK24" i="19" s="1"/>
  <c r="L24" i="19"/>
  <c r="M24" i="19"/>
  <c r="Q24" i="19"/>
  <c r="R24" i="19"/>
  <c r="S24" i="19"/>
  <c r="AE8" i="18"/>
  <c r="AJ8" i="18" s="1"/>
  <c r="AO8" i="23" s="1"/>
  <c r="AE9" i="18"/>
  <c r="AJ9" i="18" s="1"/>
  <c r="AO9" i="23" s="1"/>
  <c r="AE10" i="18"/>
  <c r="AJ10" i="18" s="1"/>
  <c r="AO10" i="23" s="1"/>
  <c r="AE12" i="18"/>
  <c r="AE13" i="18"/>
  <c r="AJ13" i="18" s="1"/>
  <c r="AO13" i="23" s="1"/>
  <c r="AE14" i="18"/>
  <c r="AJ14" i="18" s="1"/>
  <c r="AO14" i="23" s="1"/>
  <c r="AE15" i="18"/>
  <c r="AJ15" i="18" s="1"/>
  <c r="AO15" i="23" s="1"/>
  <c r="AE17" i="18"/>
  <c r="AJ17" i="18" s="1"/>
  <c r="AO17" i="23" s="1"/>
  <c r="AE18" i="18"/>
  <c r="AJ18" i="18" s="1"/>
  <c r="AO18" i="23" s="1"/>
  <c r="AE19" i="18"/>
  <c r="AJ19" i="18" s="1"/>
  <c r="AO19" i="23" s="1"/>
  <c r="AE20" i="18"/>
  <c r="AJ20" i="18" s="1"/>
  <c r="AO20" i="23" s="1"/>
  <c r="AE22" i="18"/>
  <c r="AE25" i="18" s="1"/>
  <c r="AJ25" i="18" s="1"/>
  <c r="AO25" i="23" s="1"/>
  <c r="AE23" i="18"/>
  <c r="AJ23" i="18" s="1"/>
  <c r="AO23" i="23" s="1"/>
  <c r="AE24" i="18"/>
  <c r="AJ24" i="18" s="1"/>
  <c r="AO24" i="23" s="1"/>
  <c r="AF8" i="18"/>
  <c r="AF11" i="18" s="1"/>
  <c r="AF26" i="18" s="1"/>
  <c r="AF27" i="18" s="1"/>
  <c r="AF9" i="18"/>
  <c r="AF10" i="18"/>
  <c r="AF12" i="18"/>
  <c r="AF16" i="18" s="1"/>
  <c r="AF13" i="18"/>
  <c r="AF14" i="18"/>
  <c r="AF15" i="18"/>
  <c r="AF17" i="18"/>
  <c r="AF21" i="18" s="1"/>
  <c r="AF18" i="18"/>
  <c r="AF19" i="18"/>
  <c r="AF20" i="18"/>
  <c r="AF22" i="18"/>
  <c r="AF25" i="18" s="1"/>
  <c r="AF23" i="18"/>
  <c r="AF24" i="18"/>
  <c r="AG8" i="18"/>
  <c r="AG11" i="18" s="1"/>
  <c r="AG26" i="18" s="1"/>
  <c r="AG27" i="18" s="1"/>
  <c r="AG9" i="18"/>
  <c r="AG10" i="18"/>
  <c r="AG12" i="18"/>
  <c r="AG16" i="18" s="1"/>
  <c r="AG13" i="18"/>
  <c r="AG14" i="18"/>
  <c r="AG15" i="18"/>
  <c r="AG17" i="18"/>
  <c r="AG21" i="18" s="1"/>
  <c r="AG18" i="18"/>
  <c r="AG19" i="18"/>
  <c r="AG20" i="18"/>
  <c r="AG22" i="18"/>
  <c r="AG25" i="18" s="1"/>
  <c r="AG23" i="18"/>
  <c r="AG24" i="18"/>
  <c r="AH26" i="18"/>
  <c r="AH27" i="18" s="1"/>
  <c r="AI26" i="18"/>
  <c r="AI27" i="18" s="1"/>
  <c r="AH22" i="18"/>
  <c r="AH25" i="18" s="1"/>
  <c r="AH23" i="18"/>
  <c r="AH24" i="18"/>
  <c r="AI22" i="18"/>
  <c r="AI25" i="18" s="1"/>
  <c r="AI23" i="18"/>
  <c r="AI24" i="18"/>
  <c r="AH17" i="18"/>
  <c r="AH21" i="18" s="1"/>
  <c r="AH18" i="18"/>
  <c r="AH19" i="18"/>
  <c r="AH20" i="18"/>
  <c r="AI17" i="18"/>
  <c r="AI21" i="18" s="1"/>
  <c r="AI18" i="18"/>
  <c r="AI19" i="18"/>
  <c r="AI20" i="18"/>
  <c r="AH12" i="18"/>
  <c r="AH16" i="18" s="1"/>
  <c r="AH13" i="18"/>
  <c r="AH14" i="18"/>
  <c r="AH15" i="18"/>
  <c r="AI12" i="18"/>
  <c r="AI16" i="18" s="1"/>
  <c r="AI13" i="18"/>
  <c r="AI14" i="18"/>
  <c r="AI15" i="18"/>
  <c r="AH8" i="18"/>
  <c r="AH11" i="18" s="1"/>
  <c r="AH9" i="18"/>
  <c r="AH10" i="18"/>
  <c r="AI8" i="18"/>
  <c r="AI11" i="18" s="1"/>
  <c r="AI9" i="18"/>
  <c r="AI10" i="18"/>
  <c r="I8" i="18"/>
  <c r="I11" i="18" s="1"/>
  <c r="J8" i="18"/>
  <c r="J11" i="18" s="1"/>
  <c r="J26" i="18" s="1"/>
  <c r="K8" i="18"/>
  <c r="L8" i="18"/>
  <c r="M8" i="18"/>
  <c r="Q8" i="18"/>
  <c r="Q11" i="18" s="1"/>
  <c r="Q26" i="18" s="1"/>
  <c r="R8" i="18"/>
  <c r="S8" i="18"/>
  <c r="I12" i="18"/>
  <c r="J12" i="18"/>
  <c r="J16" i="18" s="1"/>
  <c r="K12" i="18"/>
  <c r="K16" i="18" s="1"/>
  <c r="L12" i="18"/>
  <c r="L16" i="18" s="1"/>
  <c r="M12" i="18"/>
  <c r="M16" i="18" s="1"/>
  <c r="Q12" i="18"/>
  <c r="Q16" i="18" s="1"/>
  <c r="R12" i="18"/>
  <c r="R16" i="18" s="1"/>
  <c r="S12" i="18"/>
  <c r="S16" i="18" s="1"/>
  <c r="I17" i="18"/>
  <c r="BH17" i="18" s="1"/>
  <c r="J17" i="18"/>
  <c r="J21" i="18" s="1"/>
  <c r="K17" i="18"/>
  <c r="L17" i="18"/>
  <c r="L21" i="18" s="1"/>
  <c r="M17" i="18"/>
  <c r="Q17" i="18"/>
  <c r="Q21" i="18" s="1"/>
  <c r="R17" i="18"/>
  <c r="R21" i="18" s="1"/>
  <c r="S17" i="18"/>
  <c r="S21" i="18" s="1"/>
  <c r="I20" i="18"/>
  <c r="J20" i="18"/>
  <c r="K20" i="18"/>
  <c r="BK20" i="18" s="1"/>
  <c r="L20" i="18"/>
  <c r="M20" i="18"/>
  <c r="Q20" i="18"/>
  <c r="R20" i="18"/>
  <c r="S20" i="18"/>
  <c r="E9" i="18"/>
  <c r="G9" i="18" s="1"/>
  <c r="F9" i="18"/>
  <c r="I9" i="18"/>
  <c r="BH9" i="18" s="1"/>
  <c r="J9" i="18"/>
  <c r="K9" i="18"/>
  <c r="L9" i="18"/>
  <c r="M9" i="18"/>
  <c r="Q9" i="18"/>
  <c r="R9" i="18"/>
  <c r="S9" i="18"/>
  <c r="E10" i="18"/>
  <c r="G10" i="18" s="1"/>
  <c r="F10" i="18"/>
  <c r="I10" i="18"/>
  <c r="BI10" i="18" s="1"/>
  <c r="J10" i="18"/>
  <c r="K10" i="18"/>
  <c r="BK10" i="18" s="1"/>
  <c r="L10" i="18"/>
  <c r="M10" i="18"/>
  <c r="Q10" i="18"/>
  <c r="R10" i="18"/>
  <c r="S10" i="18"/>
  <c r="E13" i="18"/>
  <c r="G13" i="18" s="1"/>
  <c r="I13" i="18"/>
  <c r="BH13" i="18" s="1"/>
  <c r="J13" i="18"/>
  <c r="K13" i="18"/>
  <c r="BK13" i="18" s="1"/>
  <c r="L13" i="18"/>
  <c r="M13" i="18"/>
  <c r="Q13" i="18"/>
  <c r="R13" i="18"/>
  <c r="S13" i="18"/>
  <c r="E14" i="18"/>
  <c r="G14" i="18" s="1"/>
  <c r="I14" i="18"/>
  <c r="J14" i="18"/>
  <c r="K14" i="18"/>
  <c r="BK14" i="18" s="1"/>
  <c r="L14" i="18"/>
  <c r="M14" i="18"/>
  <c r="Q14" i="18"/>
  <c r="R14" i="18"/>
  <c r="S14" i="18"/>
  <c r="E15" i="18"/>
  <c r="G15" i="18" s="1"/>
  <c r="F15" i="18"/>
  <c r="F16" i="18" s="1"/>
  <c r="I15" i="18"/>
  <c r="BH15" i="18" s="1"/>
  <c r="J15" i="18"/>
  <c r="K15" i="18"/>
  <c r="BK15" i="18" s="1"/>
  <c r="L15" i="18"/>
  <c r="M15" i="18"/>
  <c r="Q15" i="18"/>
  <c r="R15" i="18"/>
  <c r="S15" i="18"/>
  <c r="E18" i="18"/>
  <c r="F18" i="18"/>
  <c r="G18" i="18"/>
  <c r="I18" i="18"/>
  <c r="BI18" i="18" s="1"/>
  <c r="J18" i="18"/>
  <c r="K18" i="18"/>
  <c r="BK18" i="18" s="1"/>
  <c r="L18" i="18"/>
  <c r="M18" i="18"/>
  <c r="Q18" i="18"/>
  <c r="R18" i="18"/>
  <c r="S18" i="18"/>
  <c r="E19" i="18"/>
  <c r="G19" i="18" s="1"/>
  <c r="F19" i="18"/>
  <c r="I19" i="18"/>
  <c r="BH19" i="18" s="1"/>
  <c r="J19" i="18"/>
  <c r="K19" i="18"/>
  <c r="BK19" i="18" s="1"/>
  <c r="L19" i="18"/>
  <c r="M19" i="18"/>
  <c r="Q19" i="18"/>
  <c r="R19" i="18"/>
  <c r="S19" i="18"/>
  <c r="E22" i="18"/>
  <c r="E25" i="18"/>
  <c r="F22" i="18"/>
  <c r="F25" i="18" s="1"/>
  <c r="I22" i="18"/>
  <c r="T22" i="18" s="1"/>
  <c r="T25" i="18" s="1"/>
  <c r="J22" i="18"/>
  <c r="J25" i="18" s="1"/>
  <c r="K22" i="18"/>
  <c r="BK22" i="18" s="1"/>
  <c r="BK25" i="18" s="1"/>
  <c r="L22" i="18"/>
  <c r="L25" i="18" s="1"/>
  <c r="M22" i="18"/>
  <c r="M25" i="18" s="1"/>
  <c r="Q22" i="18"/>
  <c r="Q25" i="18" s="1"/>
  <c r="R22" i="18"/>
  <c r="R25" i="18" s="1"/>
  <c r="S22" i="18"/>
  <c r="S25" i="18" s="1"/>
  <c r="E23" i="18"/>
  <c r="G23" i="18" s="1"/>
  <c r="I23" i="18"/>
  <c r="J23" i="18"/>
  <c r="K23" i="18"/>
  <c r="BK23" i="18" s="1"/>
  <c r="L23" i="18"/>
  <c r="M23" i="18"/>
  <c r="Q23" i="18"/>
  <c r="R23" i="18"/>
  <c r="S23" i="18"/>
  <c r="E24" i="18"/>
  <c r="G24" i="18" s="1"/>
  <c r="I24" i="18"/>
  <c r="J24" i="18"/>
  <c r="K24" i="18"/>
  <c r="BK24" i="18"/>
  <c r="L24" i="18"/>
  <c r="M24" i="18"/>
  <c r="Q24" i="18"/>
  <c r="R24" i="18"/>
  <c r="S24" i="18"/>
  <c r="AL27" i="23"/>
  <c r="AK27" i="23"/>
  <c r="AL26" i="23"/>
  <c r="AK26" i="23"/>
  <c r="AL25" i="23"/>
  <c r="AK25" i="23"/>
  <c r="AL24" i="23"/>
  <c r="AL60" i="23" s="1"/>
  <c r="AK24" i="23"/>
  <c r="AK60" i="23" s="1"/>
  <c r="AL23" i="23"/>
  <c r="AL59" i="23" s="1"/>
  <c r="AK23" i="23"/>
  <c r="AL22" i="23"/>
  <c r="AL58" i="23" s="1"/>
  <c r="AK22" i="23"/>
  <c r="AK58" i="23" s="1"/>
  <c r="AL21" i="23"/>
  <c r="AK21" i="23"/>
  <c r="AL20" i="23"/>
  <c r="AL57" i="23" s="1"/>
  <c r="AK20" i="23"/>
  <c r="AL19" i="23"/>
  <c r="AL56" i="23" s="1"/>
  <c r="AK19" i="23"/>
  <c r="AK56" i="23" s="1"/>
  <c r="AL18" i="23"/>
  <c r="AL55" i="23" s="1"/>
  <c r="AK18" i="23"/>
  <c r="AK55" i="23" s="1"/>
  <c r="AL17" i="23"/>
  <c r="AL54" i="23" s="1"/>
  <c r="AK17" i="23"/>
  <c r="AK54" i="23" s="1"/>
  <c r="AL16" i="23"/>
  <c r="AK16" i="23"/>
  <c r="AL15" i="23"/>
  <c r="AL53" i="23" s="1"/>
  <c r="AK15" i="23"/>
  <c r="AK53" i="23" s="1"/>
  <c r="AL14" i="23"/>
  <c r="AL52" i="23" s="1"/>
  <c r="AK14" i="23"/>
  <c r="AL13" i="23"/>
  <c r="AL51" i="23" s="1"/>
  <c r="AK13" i="23"/>
  <c r="AK51" i="23" s="1"/>
  <c r="AL12" i="23"/>
  <c r="AL50" i="23" s="1"/>
  <c r="AK12" i="23"/>
  <c r="AK50" i="23" s="1"/>
  <c r="AL11" i="23"/>
  <c r="AK11" i="23"/>
  <c r="AL10" i="23"/>
  <c r="AL49" i="23" s="1"/>
  <c r="AK10" i="23"/>
  <c r="AK49" i="23" s="1"/>
  <c r="AL9" i="23"/>
  <c r="AK9" i="23"/>
  <c r="AK48" i="23" s="1"/>
  <c r="AL8" i="23"/>
  <c r="AL47" i="23" s="1"/>
  <c r="AK8" i="23"/>
  <c r="AK47" i="23" s="1"/>
  <c r="AJ9" i="23"/>
  <c r="AJ8" i="23"/>
  <c r="AJ27" i="23"/>
  <c r="AJ26" i="23"/>
  <c r="AJ25" i="23"/>
  <c r="AJ24" i="23"/>
  <c r="AJ23" i="23"/>
  <c r="AJ22" i="23"/>
  <c r="AJ21" i="23"/>
  <c r="AJ20" i="23"/>
  <c r="AJ19" i="23"/>
  <c r="AJ18" i="23"/>
  <c r="AJ17" i="23"/>
  <c r="AJ16" i="23"/>
  <c r="AJ15" i="23"/>
  <c r="AJ14" i="23"/>
  <c r="AJ13" i="23"/>
  <c r="AJ12" i="23"/>
  <c r="AJ11" i="23"/>
  <c r="AJ10" i="23"/>
  <c r="AB27" i="23"/>
  <c r="AA27" i="23"/>
  <c r="AB26" i="23"/>
  <c r="AA26" i="23"/>
  <c r="AB25" i="23"/>
  <c r="AA25" i="23"/>
  <c r="AB24" i="23"/>
  <c r="AA24" i="23"/>
  <c r="AB23" i="23"/>
  <c r="AA23" i="23"/>
  <c r="AB22" i="23"/>
  <c r="AA22" i="23"/>
  <c r="AB21" i="23"/>
  <c r="AA21" i="23"/>
  <c r="AB20" i="23"/>
  <c r="AA20" i="23"/>
  <c r="AB19" i="23"/>
  <c r="AA19" i="23"/>
  <c r="AB18" i="23"/>
  <c r="AA18" i="23"/>
  <c r="AB17" i="23"/>
  <c r="AA17" i="23"/>
  <c r="AB16" i="23"/>
  <c r="AA16" i="23"/>
  <c r="AB15" i="23"/>
  <c r="AA15" i="23"/>
  <c r="AB14" i="23"/>
  <c r="AA14" i="23"/>
  <c r="AB13" i="23"/>
  <c r="AA13" i="23"/>
  <c r="AB12" i="23"/>
  <c r="AA12" i="23"/>
  <c r="AB11" i="23"/>
  <c r="AA11" i="23"/>
  <c r="AB10" i="23"/>
  <c r="AA10" i="23"/>
  <c r="AB9" i="23"/>
  <c r="AA9" i="23"/>
  <c r="AB8" i="23"/>
  <c r="AA8" i="23"/>
  <c r="AE8" i="20"/>
  <c r="AE11" i="20" s="1"/>
  <c r="AE9" i="20"/>
  <c r="AJ9" i="20" s="1"/>
  <c r="AY9" i="23" s="1"/>
  <c r="AE10" i="20"/>
  <c r="AJ10" i="20" s="1"/>
  <c r="AY10" i="23" s="1"/>
  <c r="AE12" i="20"/>
  <c r="AE16" i="20" s="1"/>
  <c r="AJ16" i="20" s="1"/>
  <c r="AY16" i="23" s="1"/>
  <c r="AE13" i="20"/>
  <c r="AJ13" i="20" s="1"/>
  <c r="AY13" i="23" s="1"/>
  <c r="AE14" i="20"/>
  <c r="AJ14" i="20" s="1"/>
  <c r="AY14" i="23" s="1"/>
  <c r="AE15" i="20"/>
  <c r="AJ15" i="20" s="1"/>
  <c r="AY15" i="23" s="1"/>
  <c r="AE17" i="20"/>
  <c r="AJ17" i="20" s="1"/>
  <c r="AY17" i="23" s="1"/>
  <c r="AE18" i="20"/>
  <c r="AJ18" i="20" s="1"/>
  <c r="AY18" i="23" s="1"/>
  <c r="AE19" i="20"/>
  <c r="AJ19" i="20" s="1"/>
  <c r="AY19" i="23" s="1"/>
  <c r="AE20" i="20"/>
  <c r="AJ20" i="20" s="1"/>
  <c r="AY20" i="23" s="1"/>
  <c r="AE22" i="20"/>
  <c r="AJ22" i="20" s="1"/>
  <c r="AY22" i="23" s="1"/>
  <c r="AE23" i="20"/>
  <c r="AJ23" i="20" s="1"/>
  <c r="AY23" i="23" s="1"/>
  <c r="AE24" i="20"/>
  <c r="AF8" i="20"/>
  <c r="AF11" i="20" s="1"/>
  <c r="AF26" i="20" s="1"/>
  <c r="AF27" i="20" s="1"/>
  <c r="AF9" i="20"/>
  <c r="AF10" i="20"/>
  <c r="AF12" i="20"/>
  <c r="AF16" i="20" s="1"/>
  <c r="AF13" i="20"/>
  <c r="AF14" i="20"/>
  <c r="AF15" i="20"/>
  <c r="AF17" i="20"/>
  <c r="AF21" i="20" s="1"/>
  <c r="AF18" i="20"/>
  <c r="AF19" i="20"/>
  <c r="AF20" i="20"/>
  <c r="AF22" i="20"/>
  <c r="AF25" i="20" s="1"/>
  <c r="AF23" i="20"/>
  <c r="AF24" i="20"/>
  <c r="AG8" i="20"/>
  <c r="AG11" i="20" s="1"/>
  <c r="AG26" i="20" s="1"/>
  <c r="AG27" i="20" s="1"/>
  <c r="AG9" i="20"/>
  <c r="AG10" i="20"/>
  <c r="AG12" i="20"/>
  <c r="AG16" i="20" s="1"/>
  <c r="AG13" i="20"/>
  <c r="AG14" i="20"/>
  <c r="AG15" i="20"/>
  <c r="AG17" i="20"/>
  <c r="AG21" i="20" s="1"/>
  <c r="AG18" i="20"/>
  <c r="AG19" i="20"/>
  <c r="AG20" i="20"/>
  <c r="AG22" i="20"/>
  <c r="AG25" i="20" s="1"/>
  <c r="AG23" i="20"/>
  <c r="AG24" i="20"/>
  <c r="AH26" i="20"/>
  <c r="AH27" i="20" s="1"/>
  <c r="AI26" i="20"/>
  <c r="AI27" i="20" s="1"/>
  <c r="AH8" i="20"/>
  <c r="AH11" i="20" s="1"/>
  <c r="AH9" i="20"/>
  <c r="AH10" i="20"/>
  <c r="AI8" i="20"/>
  <c r="AI11" i="20" s="1"/>
  <c r="AI9" i="20"/>
  <c r="AI10" i="20"/>
  <c r="AH12" i="20"/>
  <c r="AH16" i="20" s="1"/>
  <c r="AH13" i="20"/>
  <c r="AH14" i="20"/>
  <c r="AH15" i="20"/>
  <c r="AI12" i="20"/>
  <c r="AI16" i="20" s="1"/>
  <c r="AI13" i="20"/>
  <c r="AI14" i="20"/>
  <c r="AI15" i="20"/>
  <c r="AH17" i="20"/>
  <c r="AH21" i="20" s="1"/>
  <c r="AH18" i="20"/>
  <c r="AH19" i="20"/>
  <c r="AH20" i="20"/>
  <c r="AI17" i="20"/>
  <c r="AI21" i="20" s="1"/>
  <c r="AI18" i="20"/>
  <c r="AI19" i="20"/>
  <c r="AI20" i="20"/>
  <c r="AH22" i="20"/>
  <c r="AH25" i="20" s="1"/>
  <c r="AH23" i="20"/>
  <c r="AH24" i="20"/>
  <c r="AI22" i="20"/>
  <c r="AI25" i="20" s="1"/>
  <c r="AI23" i="20"/>
  <c r="AI24" i="20"/>
  <c r="P8" i="22"/>
  <c r="P11" i="22" s="1"/>
  <c r="P26" i="22" s="1"/>
  <c r="P12" i="22"/>
  <c r="P16" i="22" s="1"/>
  <c r="P13" i="22"/>
  <c r="P17" i="22"/>
  <c r="P21" i="22" s="1"/>
  <c r="P20" i="22"/>
  <c r="P22" i="22"/>
  <c r="P25" i="22" s="1"/>
  <c r="P24" i="22"/>
  <c r="O8" i="22"/>
  <c r="O12" i="22"/>
  <c r="O16" i="22" s="1"/>
  <c r="O13" i="22"/>
  <c r="O17" i="22"/>
  <c r="O21" i="22" s="1"/>
  <c r="O20" i="22"/>
  <c r="O22" i="22"/>
  <c r="O25" i="22" s="1"/>
  <c r="O24" i="22"/>
  <c r="N8" i="22"/>
  <c r="N12" i="22"/>
  <c r="N13" i="22"/>
  <c r="N17" i="22"/>
  <c r="N20" i="22"/>
  <c r="N22" i="22"/>
  <c r="N24" i="22"/>
  <c r="H27" i="22"/>
  <c r="D8" i="22"/>
  <c r="D12" i="22"/>
  <c r="D16" i="22" s="1"/>
  <c r="D13" i="22"/>
  <c r="D17" i="22"/>
  <c r="D21" i="22" s="1"/>
  <c r="D20" i="22"/>
  <c r="D22" i="22"/>
  <c r="D24" i="22"/>
  <c r="P8" i="21"/>
  <c r="P11" i="21" s="1"/>
  <c r="P26" i="21" s="1"/>
  <c r="P12" i="21"/>
  <c r="P16" i="21" s="1"/>
  <c r="P13" i="21"/>
  <c r="P17" i="21"/>
  <c r="P21" i="21" s="1"/>
  <c r="P20" i="21"/>
  <c r="P22" i="21"/>
  <c r="P25" i="21" s="1"/>
  <c r="P24" i="21"/>
  <c r="O8" i="21"/>
  <c r="O11" i="21" s="1"/>
  <c r="O26" i="21" s="1"/>
  <c r="O12" i="21"/>
  <c r="O13" i="21"/>
  <c r="O17" i="21"/>
  <c r="O21" i="21" s="1"/>
  <c r="O20" i="21"/>
  <c r="O22" i="21"/>
  <c r="O25" i="21" s="1"/>
  <c r="O24" i="21"/>
  <c r="N8" i="21"/>
  <c r="N12" i="21"/>
  <c r="N13" i="21"/>
  <c r="N17" i="21"/>
  <c r="N20" i="21"/>
  <c r="N22" i="21"/>
  <c r="N24" i="21"/>
  <c r="H27" i="21"/>
  <c r="D8" i="21"/>
  <c r="D11" i="21" s="1"/>
  <c r="D26" i="21" s="1"/>
  <c r="D12" i="21"/>
  <c r="D16" i="21" s="1"/>
  <c r="H16" i="21" s="1"/>
  <c r="D13" i="21"/>
  <c r="D17" i="21"/>
  <c r="D20" i="21"/>
  <c r="D22" i="21"/>
  <c r="D25" i="21" s="1"/>
  <c r="D24" i="21"/>
  <c r="D8" i="20"/>
  <c r="D12" i="20"/>
  <c r="D16" i="20" s="1"/>
  <c r="D13" i="20"/>
  <c r="D17" i="20"/>
  <c r="D21" i="20" s="1"/>
  <c r="D20" i="20"/>
  <c r="D22" i="20"/>
  <c r="D25" i="20" s="1"/>
  <c r="P8" i="20"/>
  <c r="P11" i="20" s="1"/>
  <c r="P26" i="20" s="1"/>
  <c r="P12" i="20"/>
  <c r="P16" i="20" s="1"/>
  <c r="P13" i="20"/>
  <c r="P17" i="20"/>
  <c r="P21" i="20" s="1"/>
  <c r="P20" i="20"/>
  <c r="P22" i="20"/>
  <c r="P25" i="20" s="1"/>
  <c r="O8" i="20"/>
  <c r="O11" i="20" s="1"/>
  <c r="O26" i="20" s="1"/>
  <c r="O12" i="20"/>
  <c r="O16" i="20" s="1"/>
  <c r="O13" i="20"/>
  <c r="O17" i="20"/>
  <c r="O21" i="20"/>
  <c r="O20" i="20"/>
  <c r="O22" i="20"/>
  <c r="O25" i="20" s="1"/>
  <c r="N8" i="20"/>
  <c r="N12" i="20"/>
  <c r="N13" i="20"/>
  <c r="N17" i="20"/>
  <c r="N20" i="20"/>
  <c r="N22" i="20"/>
  <c r="H27" i="20"/>
  <c r="P8" i="19"/>
  <c r="P11" i="19" s="1"/>
  <c r="P26" i="19" s="1"/>
  <c r="P12" i="19"/>
  <c r="P13" i="19"/>
  <c r="P17" i="19"/>
  <c r="P21" i="19" s="1"/>
  <c r="P20" i="19"/>
  <c r="P22" i="19"/>
  <c r="P25" i="19" s="1"/>
  <c r="O8" i="19"/>
  <c r="O11" i="19" s="1"/>
  <c r="O26" i="19" s="1"/>
  <c r="O12" i="19"/>
  <c r="O16" i="19" s="1"/>
  <c r="O13" i="19"/>
  <c r="O17" i="19"/>
  <c r="O21" i="19" s="1"/>
  <c r="O20" i="19"/>
  <c r="O22" i="19"/>
  <c r="O25" i="19" s="1"/>
  <c r="N8" i="19"/>
  <c r="N12" i="19"/>
  <c r="N13" i="19"/>
  <c r="N17" i="19"/>
  <c r="N20" i="19"/>
  <c r="N22" i="19"/>
  <c r="H27" i="19"/>
  <c r="D8" i="19"/>
  <c r="D11" i="19" s="1"/>
  <c r="D26" i="19" s="1"/>
  <c r="D12" i="19"/>
  <c r="D13" i="19"/>
  <c r="D17" i="19"/>
  <c r="D21" i="19" s="1"/>
  <c r="H21" i="19" s="1"/>
  <c r="D20" i="19"/>
  <c r="D22" i="19"/>
  <c r="D25" i="19" s="1"/>
  <c r="P8" i="18"/>
  <c r="P12" i="18"/>
  <c r="P16" i="18" s="1"/>
  <c r="P17" i="18"/>
  <c r="P21" i="18" s="1"/>
  <c r="P20" i="18"/>
  <c r="O8" i="18"/>
  <c r="O11" i="18" s="1"/>
  <c r="O26" i="18" s="1"/>
  <c r="O12" i="18"/>
  <c r="O16" i="18" s="1"/>
  <c r="O17" i="18"/>
  <c r="O21" i="18" s="1"/>
  <c r="O20" i="18"/>
  <c r="N8" i="18"/>
  <c r="N12" i="18"/>
  <c r="N17" i="18"/>
  <c r="N20" i="18"/>
  <c r="H27" i="18"/>
  <c r="D8" i="18"/>
  <c r="D11" i="18" s="1"/>
  <c r="D26" i="18" s="1"/>
  <c r="D12" i="18"/>
  <c r="D16" i="18" s="1"/>
  <c r="D17" i="18"/>
  <c r="D20" i="18"/>
  <c r="D9" i="19"/>
  <c r="D10" i="19"/>
  <c r="D14" i="19"/>
  <c r="D15" i="19"/>
  <c r="D18" i="19"/>
  <c r="D19" i="19"/>
  <c r="D23" i="19"/>
  <c r="D24" i="19"/>
  <c r="D9" i="20"/>
  <c r="D10" i="20"/>
  <c r="D14" i="20"/>
  <c r="D15" i="20"/>
  <c r="D18" i="20"/>
  <c r="D19" i="20"/>
  <c r="D23" i="20"/>
  <c r="D24" i="20"/>
  <c r="D9" i="21"/>
  <c r="D10" i="21"/>
  <c r="D14" i="21"/>
  <c r="D15" i="21"/>
  <c r="D18" i="21"/>
  <c r="D19" i="21"/>
  <c r="D23" i="21"/>
  <c r="D9" i="22"/>
  <c r="D10" i="22"/>
  <c r="D14" i="22"/>
  <c r="D15" i="22"/>
  <c r="D18" i="22"/>
  <c r="D19" i="22"/>
  <c r="D23" i="22"/>
  <c r="D9" i="18"/>
  <c r="D10" i="18"/>
  <c r="D13" i="18"/>
  <c r="D14" i="18"/>
  <c r="D15" i="18"/>
  <c r="D18" i="18"/>
  <c r="D19" i="18"/>
  <c r="D22" i="18"/>
  <c r="D25" i="18" s="1"/>
  <c r="H25" i="18" s="1"/>
  <c r="D23" i="18"/>
  <c r="D24" i="18"/>
  <c r="BF11" i="19"/>
  <c r="BF16" i="19"/>
  <c r="BF21" i="19"/>
  <c r="BG25" i="19"/>
  <c r="BF25" i="19"/>
  <c r="BG11" i="19"/>
  <c r="BG16" i="19"/>
  <c r="BG21" i="19"/>
  <c r="BA26" i="19"/>
  <c r="BA27" i="19" s="1"/>
  <c r="AY26" i="19"/>
  <c r="AY27" i="19" s="1"/>
  <c r="AU11" i="19"/>
  <c r="AV11" i="19"/>
  <c r="AU16" i="19"/>
  <c r="AV16" i="19"/>
  <c r="AU21" i="19"/>
  <c r="AW21" i="19" s="1"/>
  <c r="AU25" i="19"/>
  <c r="AV25" i="19"/>
  <c r="AW12" i="19"/>
  <c r="AW17" i="19"/>
  <c r="AW22" i="19"/>
  <c r="AR8" i="19"/>
  <c r="AR9" i="19"/>
  <c r="AS9" i="19" s="1"/>
  <c r="AR10" i="19"/>
  <c r="AS10" i="19" s="1"/>
  <c r="AR12" i="19"/>
  <c r="AR13" i="19"/>
  <c r="AS13" i="19" s="1"/>
  <c r="AR14" i="19"/>
  <c r="AS14" i="19" s="1"/>
  <c r="AR15" i="19"/>
  <c r="AS15" i="19"/>
  <c r="AR17" i="19"/>
  <c r="AS17" i="19" s="1"/>
  <c r="AR18" i="19"/>
  <c r="AS18" i="19" s="1"/>
  <c r="AR19" i="19"/>
  <c r="AS19" i="19" s="1"/>
  <c r="AR20" i="19"/>
  <c r="AS20" i="19" s="1"/>
  <c r="AR22" i="19"/>
  <c r="AS22" i="19" s="1"/>
  <c r="AR23" i="19"/>
  <c r="AS23" i="19" s="1"/>
  <c r="AR24" i="19"/>
  <c r="AS24" i="19" s="1"/>
  <c r="AO11" i="19"/>
  <c r="AO16" i="19"/>
  <c r="AO21" i="19"/>
  <c r="AO25" i="19"/>
  <c r="AP11" i="19"/>
  <c r="AP16" i="19"/>
  <c r="AP21" i="19"/>
  <c r="AP25" i="19"/>
  <c r="AQ11" i="19"/>
  <c r="AQ16" i="19"/>
  <c r="AQ21" i="19"/>
  <c r="AQ25" i="19"/>
  <c r="AN11" i="19"/>
  <c r="AN16" i="19"/>
  <c r="AN21" i="19"/>
  <c r="AN25" i="19"/>
  <c r="P9" i="19"/>
  <c r="P10" i="19"/>
  <c r="P14" i="19"/>
  <c r="P15" i="19"/>
  <c r="P18" i="19"/>
  <c r="P19" i="19"/>
  <c r="P23" i="19"/>
  <c r="P24" i="19"/>
  <c r="O9" i="19"/>
  <c r="O10" i="19"/>
  <c r="O14" i="19"/>
  <c r="O15" i="19"/>
  <c r="O18" i="19"/>
  <c r="O19" i="19"/>
  <c r="O23" i="19"/>
  <c r="O24" i="19"/>
  <c r="M16" i="19"/>
  <c r="E21" i="19"/>
  <c r="BK19" i="20"/>
  <c r="BF11" i="20"/>
  <c r="BF16" i="20"/>
  <c r="BF21" i="20"/>
  <c r="BG25" i="20"/>
  <c r="BF25" i="20"/>
  <c r="BG11" i="20"/>
  <c r="BG16" i="20"/>
  <c r="BG21" i="20"/>
  <c r="BA26" i="20"/>
  <c r="BA27" i="20"/>
  <c r="AY26" i="20"/>
  <c r="AY27" i="20" s="1"/>
  <c r="AU11" i="20"/>
  <c r="AV11" i="20"/>
  <c r="AU16" i="20"/>
  <c r="AV16" i="20"/>
  <c r="AW16" i="20"/>
  <c r="AU21" i="20"/>
  <c r="AW21" i="20" s="1"/>
  <c r="AU25" i="20"/>
  <c r="AV25" i="20"/>
  <c r="AW12" i="20"/>
  <c r="AW17" i="20"/>
  <c r="AW22" i="20"/>
  <c r="AR8" i="20"/>
  <c r="AS8" i="20" s="1"/>
  <c r="AR9" i="20"/>
  <c r="AS9" i="20" s="1"/>
  <c r="AR10" i="20"/>
  <c r="AS10" i="20"/>
  <c r="AR12" i="20"/>
  <c r="AS12" i="20" s="1"/>
  <c r="AR13" i="20"/>
  <c r="AS13" i="20" s="1"/>
  <c r="AR14" i="20"/>
  <c r="AR15" i="20"/>
  <c r="AS15" i="20" s="1"/>
  <c r="AR17" i="20"/>
  <c r="AS17" i="20"/>
  <c r="AR18" i="20"/>
  <c r="AR19" i="20"/>
  <c r="AS19" i="20" s="1"/>
  <c r="AR20" i="20"/>
  <c r="AS20" i="20" s="1"/>
  <c r="AR22" i="20"/>
  <c r="AS22" i="20" s="1"/>
  <c r="AR23" i="20"/>
  <c r="AS23" i="20" s="1"/>
  <c r="AR24" i="20"/>
  <c r="AS24" i="20" s="1"/>
  <c r="AO11" i="20"/>
  <c r="AO16" i="20"/>
  <c r="AO21" i="20"/>
  <c r="AO25" i="20"/>
  <c r="AP11" i="20"/>
  <c r="AP16" i="20"/>
  <c r="AP21" i="20"/>
  <c r="AP25" i="20"/>
  <c r="AQ11" i="20"/>
  <c r="AQ16" i="20"/>
  <c r="AQ21" i="20"/>
  <c r="AQ25" i="20"/>
  <c r="AN11" i="20"/>
  <c r="AN16" i="20"/>
  <c r="AN21" i="20"/>
  <c r="AN25" i="20"/>
  <c r="P9" i="20"/>
  <c r="P10" i="20"/>
  <c r="P14" i="20"/>
  <c r="P15" i="20"/>
  <c r="P18" i="20"/>
  <c r="P19" i="20"/>
  <c r="P23" i="20"/>
  <c r="P24" i="20"/>
  <c r="O9" i="20"/>
  <c r="O10" i="20"/>
  <c r="O14" i="20"/>
  <c r="O15" i="20"/>
  <c r="O18" i="20"/>
  <c r="O19" i="20"/>
  <c r="O23" i="20"/>
  <c r="O24" i="20"/>
  <c r="M21" i="20"/>
  <c r="BH12" i="21"/>
  <c r="BH27" i="21" s="1"/>
  <c r="BF11" i="21"/>
  <c r="BF16" i="21"/>
  <c r="BF21" i="21"/>
  <c r="I25" i="21"/>
  <c r="N25" i="21" s="1"/>
  <c r="BG25" i="21"/>
  <c r="BF25" i="21"/>
  <c r="BG11" i="21"/>
  <c r="BG16" i="21"/>
  <c r="BG21" i="21"/>
  <c r="BA26" i="21"/>
  <c r="BA27" i="21" s="1"/>
  <c r="AY26" i="21"/>
  <c r="AY27" i="21" s="1"/>
  <c r="AU11" i="21"/>
  <c r="AV11" i="21"/>
  <c r="AU16" i="21"/>
  <c r="AW16" i="21" s="1"/>
  <c r="AV16" i="21"/>
  <c r="AU21" i="21"/>
  <c r="AW21" i="21" s="1"/>
  <c r="AU25" i="21"/>
  <c r="AV25" i="21"/>
  <c r="AW12" i="21"/>
  <c r="AW17" i="21"/>
  <c r="AW22" i="21"/>
  <c r="AR8" i="21"/>
  <c r="AS8" i="21" s="1"/>
  <c r="AR9" i="21"/>
  <c r="AS9" i="21" s="1"/>
  <c r="AR10" i="21"/>
  <c r="AS10" i="21" s="1"/>
  <c r="AR12" i="21"/>
  <c r="AS12" i="21" s="1"/>
  <c r="AR13" i="21"/>
  <c r="AR14" i="21"/>
  <c r="AS14" i="21" s="1"/>
  <c r="AR15" i="21"/>
  <c r="AS15" i="21" s="1"/>
  <c r="AR17" i="21"/>
  <c r="AS17" i="21" s="1"/>
  <c r="AR18" i="21"/>
  <c r="AS18" i="21" s="1"/>
  <c r="AR19" i="21"/>
  <c r="AR20" i="21"/>
  <c r="AS20" i="21" s="1"/>
  <c r="AR22" i="21"/>
  <c r="AS22" i="21" s="1"/>
  <c r="AR23" i="21"/>
  <c r="AS23" i="21" s="1"/>
  <c r="AR24" i="21"/>
  <c r="AO11" i="21"/>
  <c r="AO16" i="21"/>
  <c r="AO21" i="21"/>
  <c r="AO25" i="21"/>
  <c r="AP11" i="21"/>
  <c r="AP16" i="21"/>
  <c r="AP21" i="21"/>
  <c r="AP25" i="21"/>
  <c r="AQ11" i="21"/>
  <c r="AQ16" i="21"/>
  <c r="AQ21" i="21"/>
  <c r="AQ25" i="21"/>
  <c r="AN11" i="21"/>
  <c r="AN16" i="21"/>
  <c r="AN21" i="21"/>
  <c r="AN25" i="21"/>
  <c r="R16" i="21"/>
  <c r="P9" i="21"/>
  <c r="P10" i="21"/>
  <c r="P14" i="21"/>
  <c r="P15" i="21"/>
  <c r="P18" i="21"/>
  <c r="P19" i="21"/>
  <c r="P23" i="21"/>
  <c r="O9" i="21"/>
  <c r="O10" i="21"/>
  <c r="O14" i="21"/>
  <c r="O15" i="21"/>
  <c r="O16" i="21"/>
  <c r="O18" i="21"/>
  <c r="O19" i="21"/>
  <c r="O23" i="21"/>
  <c r="J11" i="21"/>
  <c r="J26" i="21" s="1"/>
  <c r="J21" i="21"/>
  <c r="F25" i="21"/>
  <c r="BK11" i="22"/>
  <c r="BK26" i="22" s="1"/>
  <c r="BK24" i="22"/>
  <c r="BF11" i="22"/>
  <c r="BF16" i="22"/>
  <c r="BF21" i="22"/>
  <c r="BG25" i="22"/>
  <c r="BF25" i="22"/>
  <c r="BG11" i="22"/>
  <c r="BG16" i="22"/>
  <c r="BG21" i="22"/>
  <c r="BA26" i="22"/>
  <c r="BA27" i="22" s="1"/>
  <c r="AY26" i="22"/>
  <c r="AY27" i="22" s="1"/>
  <c r="AU11" i="22"/>
  <c r="AV11" i="22"/>
  <c r="AU16" i="22"/>
  <c r="AV16" i="22"/>
  <c r="AU21" i="22"/>
  <c r="AW21" i="22" s="1"/>
  <c r="AU25" i="22"/>
  <c r="AV25" i="22"/>
  <c r="AW12" i="22"/>
  <c r="AW17" i="22"/>
  <c r="AW22" i="22"/>
  <c r="AR8" i="22"/>
  <c r="AS8" i="22" s="1"/>
  <c r="AR9" i="22"/>
  <c r="AS9" i="22" s="1"/>
  <c r="AR10" i="22"/>
  <c r="AS10" i="22" s="1"/>
  <c r="AR12" i="22"/>
  <c r="AR13" i="22"/>
  <c r="AS13" i="22" s="1"/>
  <c r="AR14" i="22"/>
  <c r="AS14" i="22" s="1"/>
  <c r="AR15" i="22"/>
  <c r="AS15" i="22" s="1"/>
  <c r="AR17" i="22"/>
  <c r="AS17" i="22" s="1"/>
  <c r="AR18" i="22"/>
  <c r="AS18" i="22" s="1"/>
  <c r="AR19" i="22"/>
  <c r="AS19" i="22" s="1"/>
  <c r="AR20" i="22"/>
  <c r="AS20" i="22" s="1"/>
  <c r="AR22" i="22"/>
  <c r="AS22" i="22" s="1"/>
  <c r="AR23" i="22"/>
  <c r="AS23" i="22"/>
  <c r="AR24" i="22"/>
  <c r="AO11" i="22"/>
  <c r="AO16" i="22"/>
  <c r="AO21" i="22"/>
  <c r="AO25" i="22"/>
  <c r="AP11" i="22"/>
  <c r="AP16" i="22"/>
  <c r="AP21" i="22"/>
  <c r="AP25" i="22"/>
  <c r="AQ11" i="22"/>
  <c r="AQ16" i="22"/>
  <c r="AQ21" i="22"/>
  <c r="AQ25" i="22"/>
  <c r="AN11" i="22"/>
  <c r="AN16" i="22"/>
  <c r="AN21" i="22"/>
  <c r="AN25" i="22"/>
  <c r="G21" i="22"/>
  <c r="P9" i="22"/>
  <c r="P10" i="22"/>
  <c r="P14" i="22"/>
  <c r="P15" i="22"/>
  <c r="P18" i="22"/>
  <c r="P19" i="22"/>
  <c r="P23" i="22"/>
  <c r="O9" i="22"/>
  <c r="O10" i="22"/>
  <c r="O11" i="22"/>
  <c r="O26" i="22" s="1"/>
  <c r="O14" i="22"/>
  <c r="O15" i="22"/>
  <c r="O18" i="22"/>
  <c r="O19" i="22"/>
  <c r="O23" i="22"/>
  <c r="M21" i="22"/>
  <c r="E16" i="22"/>
  <c r="E25" i="22"/>
  <c r="BF11" i="18"/>
  <c r="BF16" i="18"/>
  <c r="BG21" i="18"/>
  <c r="BF21" i="18"/>
  <c r="BF25" i="18"/>
  <c r="BG11" i="18"/>
  <c r="BG16" i="18"/>
  <c r="BG25" i="18"/>
  <c r="BA26" i="18"/>
  <c r="BA27" i="18" s="1"/>
  <c r="AY26" i="18"/>
  <c r="AY27" i="18" s="1"/>
  <c r="AU11" i="18"/>
  <c r="AV11" i="18"/>
  <c r="AU16" i="18"/>
  <c r="AW16" i="18" s="1"/>
  <c r="AV16" i="18"/>
  <c r="AU21" i="18"/>
  <c r="AW21" i="18" s="1"/>
  <c r="AU25" i="18"/>
  <c r="AV25" i="18"/>
  <c r="AW12" i="18"/>
  <c r="AW17" i="18"/>
  <c r="AW22" i="18"/>
  <c r="AR8" i="18"/>
  <c r="AS8" i="18" s="1"/>
  <c r="AR9" i="18"/>
  <c r="AS9" i="18"/>
  <c r="AR10" i="18"/>
  <c r="AS10" i="18" s="1"/>
  <c r="AR12" i="18"/>
  <c r="AS12" i="18" s="1"/>
  <c r="AR13" i="18"/>
  <c r="AS13" i="18" s="1"/>
  <c r="AR14" i="18"/>
  <c r="AS14" i="18" s="1"/>
  <c r="AR15" i="18"/>
  <c r="AS15" i="18" s="1"/>
  <c r="AR17" i="18"/>
  <c r="AS17" i="18" s="1"/>
  <c r="AR18" i="18"/>
  <c r="AS18" i="18" s="1"/>
  <c r="AR19" i="18"/>
  <c r="AS19" i="18" s="1"/>
  <c r="AR20" i="18"/>
  <c r="AR22" i="18"/>
  <c r="AS22" i="18" s="1"/>
  <c r="AR23" i="18"/>
  <c r="AS23" i="18" s="1"/>
  <c r="AR24" i="18"/>
  <c r="AS24" i="18" s="1"/>
  <c r="AO11" i="18"/>
  <c r="AO16" i="18"/>
  <c r="AO21" i="18"/>
  <c r="AO25" i="18"/>
  <c r="AP11" i="18"/>
  <c r="AP16" i="18"/>
  <c r="AP21" i="18"/>
  <c r="AP25" i="18"/>
  <c r="AQ11" i="18"/>
  <c r="AQ16" i="18"/>
  <c r="AQ21" i="18"/>
  <c r="AQ25" i="18"/>
  <c r="AN11" i="18"/>
  <c r="AN16" i="18"/>
  <c r="AN21" i="18"/>
  <c r="AN25" i="18"/>
  <c r="G21" i="18"/>
  <c r="R11" i="18"/>
  <c r="R26" i="18" s="1"/>
  <c r="P22" i="18"/>
  <c r="P25" i="18" s="1"/>
  <c r="P9" i="18"/>
  <c r="P10" i="18"/>
  <c r="P13" i="18"/>
  <c r="P14" i="18"/>
  <c r="P15" i="18"/>
  <c r="P18" i="18"/>
  <c r="P19" i="18"/>
  <c r="P23" i="18"/>
  <c r="P24" i="18"/>
  <c r="O22" i="18"/>
  <c r="O25" i="18" s="1"/>
  <c r="O9" i="18"/>
  <c r="O10" i="18"/>
  <c r="O13" i="18"/>
  <c r="O14" i="18"/>
  <c r="O15" i="18"/>
  <c r="O18" i="18"/>
  <c r="O19" i="18"/>
  <c r="O23" i="18"/>
  <c r="O24" i="18"/>
  <c r="L11" i="18"/>
  <c r="L26" i="18" s="1"/>
  <c r="M11" i="18"/>
  <c r="M26" i="18" s="1"/>
  <c r="M21" i="18"/>
  <c r="E21" i="18"/>
  <c r="N10" i="19"/>
  <c r="N9" i="19"/>
  <c r="N10" i="20"/>
  <c r="N9" i="20"/>
  <c r="N10" i="21"/>
  <c r="N9" i="21"/>
  <c r="N10" i="22"/>
  <c r="N9" i="22"/>
  <c r="N10" i="18"/>
  <c r="N9" i="18"/>
  <c r="N15" i="19"/>
  <c r="N14" i="19"/>
  <c r="N15" i="20"/>
  <c r="N14" i="20"/>
  <c r="N15" i="21"/>
  <c r="N14" i="21"/>
  <c r="N15" i="22"/>
  <c r="N14" i="22"/>
  <c r="N15" i="18"/>
  <c r="N14" i="18"/>
  <c r="N13" i="18"/>
  <c r="N19" i="19"/>
  <c r="N18" i="19"/>
  <c r="N19" i="20"/>
  <c r="N18" i="20"/>
  <c r="N19" i="21"/>
  <c r="N18" i="21"/>
  <c r="N19" i="22"/>
  <c r="N18" i="22"/>
  <c r="N19" i="18"/>
  <c r="N18" i="18"/>
  <c r="N24" i="19"/>
  <c r="N23" i="19"/>
  <c r="N24" i="20"/>
  <c r="N23" i="20"/>
  <c r="N23" i="21"/>
  <c r="N23" i="22"/>
  <c r="N24" i="18"/>
  <c r="N23" i="18"/>
  <c r="N22" i="18"/>
  <c r="BK48" i="19"/>
  <c r="BK49" i="19" s="1"/>
  <c r="BK45" i="19" s="1"/>
  <c r="BH48" i="19"/>
  <c r="BH49" i="19" s="1"/>
  <c r="BH45" i="19" s="1"/>
  <c r="BF33" i="19"/>
  <c r="BF30" i="19" s="1"/>
  <c r="BC24" i="19"/>
  <c r="AW24" i="19"/>
  <c r="BC23" i="19"/>
  <c r="AW23" i="19"/>
  <c r="BC22" i="19"/>
  <c r="BC20" i="19"/>
  <c r="AW20" i="19"/>
  <c r="BC19" i="19"/>
  <c r="AW19" i="19"/>
  <c r="BC18" i="19"/>
  <c r="AW18" i="19"/>
  <c r="BC17" i="19"/>
  <c r="BC15" i="19"/>
  <c r="AW15" i="19"/>
  <c r="BC14" i="19"/>
  <c r="AW14" i="19"/>
  <c r="BC13" i="19"/>
  <c r="AW13" i="19"/>
  <c r="BC12" i="19"/>
  <c r="BC10" i="19"/>
  <c r="AW10" i="19"/>
  <c r="BC9" i="19"/>
  <c r="AW9" i="19"/>
  <c r="BC8" i="19"/>
  <c r="AW8" i="19"/>
  <c r="BK48" i="20"/>
  <c r="BK49" i="20" s="1"/>
  <c r="BK45" i="20" s="1"/>
  <c r="BH48" i="20"/>
  <c r="BH49" i="20" s="1"/>
  <c r="BH45" i="20" s="1"/>
  <c r="BF33" i="20"/>
  <c r="BF30" i="20" s="1"/>
  <c r="BC24" i="20"/>
  <c r="AW24" i="20"/>
  <c r="BH23" i="20"/>
  <c r="BC23" i="20"/>
  <c r="AW23" i="20"/>
  <c r="BC22" i="20"/>
  <c r="BC20" i="20"/>
  <c r="AW20" i="20"/>
  <c r="BC19" i="20"/>
  <c r="AW19" i="20"/>
  <c r="BC18" i="20"/>
  <c r="AW18" i="20"/>
  <c r="BC17" i="20"/>
  <c r="BC15" i="20"/>
  <c r="AW15" i="20"/>
  <c r="BC14" i="20"/>
  <c r="AW14" i="20"/>
  <c r="BC13" i="20"/>
  <c r="AW13" i="20"/>
  <c r="BC12" i="20"/>
  <c r="BH10" i="20"/>
  <c r="BC10" i="20"/>
  <c r="AW10" i="20"/>
  <c r="BC9" i="20"/>
  <c r="AW9" i="20"/>
  <c r="BC8" i="20"/>
  <c r="AW8" i="20"/>
  <c r="BK48" i="21"/>
  <c r="BK49" i="21" s="1"/>
  <c r="BK45" i="21" s="1"/>
  <c r="BH48" i="21"/>
  <c r="BH49" i="21" s="1"/>
  <c r="BH45" i="21" s="1"/>
  <c r="BF33" i="21"/>
  <c r="BF30" i="21" s="1"/>
  <c r="BC24" i="21"/>
  <c r="AW24" i="21"/>
  <c r="BC23" i="21"/>
  <c r="AW23" i="21"/>
  <c r="BC22" i="21"/>
  <c r="BC20" i="21"/>
  <c r="AW20" i="21"/>
  <c r="BC19" i="21"/>
  <c r="AW19" i="21"/>
  <c r="BC18" i="21"/>
  <c r="AW18" i="21"/>
  <c r="BC17" i="21"/>
  <c r="BC15" i="21"/>
  <c r="AW15" i="21"/>
  <c r="BC14" i="21"/>
  <c r="AW14" i="21"/>
  <c r="BC13" i="21"/>
  <c r="AW13" i="21"/>
  <c r="BC12" i="21"/>
  <c r="BI10" i="21"/>
  <c r="BH10" i="21"/>
  <c r="BC10" i="21"/>
  <c r="AW10" i="21"/>
  <c r="BC9" i="21"/>
  <c r="AW9" i="21"/>
  <c r="BC8" i="21"/>
  <c r="AW8" i="21"/>
  <c r="BK48" i="22"/>
  <c r="BK49" i="22" s="1"/>
  <c r="BK45" i="22" s="1"/>
  <c r="BH48" i="22"/>
  <c r="BH49" i="22" s="1"/>
  <c r="BH45" i="22" s="1"/>
  <c r="BF33" i="22"/>
  <c r="BF30" i="22" s="1"/>
  <c r="BC24" i="22"/>
  <c r="AW24" i="22"/>
  <c r="BC23" i="22"/>
  <c r="AW23" i="22"/>
  <c r="BC22" i="22"/>
  <c r="BC20" i="22"/>
  <c r="AW20" i="22"/>
  <c r="BC19" i="22"/>
  <c r="AW19" i="22"/>
  <c r="BC18" i="22"/>
  <c r="AW18" i="22"/>
  <c r="BC17" i="22"/>
  <c r="BH15" i="22"/>
  <c r="BC15" i="22"/>
  <c r="AW15" i="22"/>
  <c r="BC14" i="22"/>
  <c r="AW14" i="22"/>
  <c r="BC13" i="22"/>
  <c r="AW13" i="22"/>
  <c r="BC12" i="22"/>
  <c r="BC10" i="22"/>
  <c r="AW10" i="22"/>
  <c r="BI9" i="22"/>
  <c r="BH9" i="22"/>
  <c r="BC9" i="22"/>
  <c r="AW9" i="22"/>
  <c r="BC8" i="22"/>
  <c r="AW8" i="22"/>
  <c r="BK48" i="18"/>
  <c r="BK49" i="18" s="1"/>
  <c r="BK45" i="18" s="1"/>
  <c r="BH48" i="18"/>
  <c r="BH49" i="18" s="1"/>
  <c r="BH45" i="18" s="1"/>
  <c r="BF33" i="18"/>
  <c r="BF30" i="18" s="1"/>
  <c r="BC24" i="18"/>
  <c r="AW24" i="18"/>
  <c r="BC23" i="18"/>
  <c r="AW23" i="18"/>
  <c r="BC22" i="18"/>
  <c r="BH20" i="18"/>
  <c r="BC20" i="18"/>
  <c r="AW20" i="18"/>
  <c r="BC19" i="18"/>
  <c r="AW19" i="18"/>
  <c r="BC18" i="18"/>
  <c r="AW18" i="18"/>
  <c r="BC17" i="18"/>
  <c r="BI15" i="18"/>
  <c r="BC15" i="18"/>
  <c r="AW15" i="18"/>
  <c r="BC14" i="18"/>
  <c r="AW14" i="18"/>
  <c r="BC13" i="18"/>
  <c r="AW13" i="18"/>
  <c r="BC12" i="18"/>
  <c r="BC10" i="18"/>
  <c r="AW10" i="18"/>
  <c r="BC9" i="18"/>
  <c r="AW9" i="18"/>
  <c r="BC8" i="18"/>
  <c r="AW8" i="18"/>
  <c r="AL5" i="18"/>
  <c r="AK5" i="18"/>
  <c r="AJ5" i="18"/>
  <c r="AI5" i="18"/>
  <c r="AH5" i="18"/>
  <c r="AG5" i="18"/>
  <c r="AF5" i="18"/>
  <c r="AE5" i="18"/>
  <c r="AD5" i="18"/>
  <c r="AC5" i="18"/>
  <c r="AB5" i="18"/>
  <c r="AA5" i="18"/>
  <c r="Z5" i="18"/>
  <c r="Y5" i="18"/>
  <c r="X5" i="18"/>
  <c r="W5" i="18"/>
  <c r="V5" i="18"/>
  <c r="U5" i="18"/>
  <c r="T5" i="18"/>
  <c r="AU45" i="23"/>
  <c r="AS45" i="23"/>
  <c r="AQ45" i="23"/>
  <c r="AO45" i="23"/>
  <c r="AM45" i="23"/>
  <c r="AK45" i="23"/>
  <c r="AJ24" i="20"/>
  <c r="AY24" i="23" s="1"/>
  <c r="AL48" i="23"/>
  <c r="AK59" i="23"/>
  <c r="AK57" i="23"/>
  <c r="AK52" i="23"/>
  <c r="AA60" i="23"/>
  <c r="AA59" i="23"/>
  <c r="AA58" i="23"/>
  <c r="AA57" i="23"/>
  <c r="AA56" i="23"/>
  <c r="AA55" i="23"/>
  <c r="AA54" i="23"/>
  <c r="AA53" i="23"/>
  <c r="AA52" i="23"/>
  <c r="AA51" i="23"/>
  <c r="AA50" i="23"/>
  <c r="AA49" i="23"/>
  <c r="AA48" i="23"/>
  <c r="AA47" i="23"/>
  <c r="N7" i="22"/>
  <c r="N7" i="21"/>
  <c r="N7" i="20"/>
  <c r="N7" i="19"/>
  <c r="N7" i="18"/>
  <c r="I46" i="53"/>
  <c r="AJ8" i="19"/>
  <c r="AT8" i="23" s="1"/>
  <c r="U46" i="56"/>
  <c r="U49" i="56"/>
  <c r="V45" i="56"/>
  <c r="V50" i="56"/>
  <c r="U40" i="57"/>
  <c r="W46" i="56"/>
  <c r="O51" i="56"/>
  <c r="M51" i="56"/>
  <c r="I50" i="56"/>
  <c r="F48" i="53"/>
  <c r="H40" i="57"/>
  <c r="K51" i="56"/>
  <c r="S51" i="56"/>
  <c r="Q51" i="56"/>
  <c r="G50" i="56"/>
  <c r="H48" i="56"/>
  <c r="G47" i="56"/>
  <c r="R45" i="56"/>
  <c r="Q45" i="56"/>
  <c r="S45" i="56"/>
  <c r="I9" i="53"/>
  <c r="I23" i="53" s="1"/>
  <c r="I21" i="53"/>
  <c r="I10" i="53"/>
  <c r="I20" i="53"/>
  <c r="I16" i="53"/>
  <c r="I22" i="53"/>
  <c r="I11" i="53"/>
  <c r="I13" i="53"/>
  <c r="I15" i="53"/>
  <c r="I17" i="53"/>
  <c r="I18" i="53"/>
  <c r="I29" i="53"/>
  <c r="I27" i="53"/>
  <c r="I12" i="53"/>
  <c r="I14" i="53"/>
  <c r="I19" i="53"/>
  <c r="I28" i="53"/>
  <c r="V48" i="56"/>
  <c r="V47" i="56"/>
  <c r="V41" i="55"/>
  <c r="T47" i="56"/>
  <c r="W41" i="55"/>
  <c r="V49" i="56"/>
  <c r="I48" i="53"/>
  <c r="F38" i="53"/>
  <c r="F44" i="53"/>
  <c r="J12" i="58"/>
  <c r="J14" i="58"/>
  <c r="J5" i="58"/>
  <c r="J8" i="58"/>
  <c r="J6" i="58"/>
  <c r="J10" i="58"/>
  <c r="J16" i="58"/>
  <c r="J13" i="58"/>
  <c r="J9" i="58"/>
  <c r="J4" i="58"/>
  <c r="J11" i="58"/>
  <c r="J15" i="58"/>
  <c r="J7" i="58"/>
  <c r="E16" i="58"/>
  <c r="F16" i="58" s="1"/>
  <c r="V41" i="57"/>
  <c r="W41" i="57"/>
  <c r="T41" i="57"/>
  <c r="E15" i="58"/>
  <c r="E14" i="58"/>
  <c r="F14" i="58" s="1"/>
  <c r="W39" i="57"/>
  <c r="W38" i="57" s="1"/>
  <c r="E13" i="58"/>
  <c r="F13" i="58" s="1"/>
  <c r="U51" i="56"/>
  <c r="J50" i="56"/>
  <c r="E12" i="58"/>
  <c r="F12" i="58" s="1"/>
  <c r="W50" i="56"/>
  <c r="W49" i="56"/>
  <c r="E11" i="58"/>
  <c r="F11" i="58" s="1"/>
  <c r="E10" i="58"/>
  <c r="F10" i="58" s="1"/>
  <c r="W48" i="56"/>
  <c r="E9" i="58"/>
  <c r="F9" i="58" s="1"/>
  <c r="E8" i="58"/>
  <c r="F8" i="58" s="1"/>
  <c r="H45" i="56"/>
  <c r="E7" i="58"/>
  <c r="F7" i="58" s="1"/>
  <c r="E6" i="58"/>
  <c r="F6" i="58" s="1"/>
  <c r="U44" i="56"/>
  <c r="U43" i="56" s="1"/>
  <c r="E5" i="58"/>
  <c r="F5" i="58" s="1"/>
  <c r="H41" i="55"/>
  <c r="U40" i="55"/>
  <c r="E4" i="58"/>
  <c r="F4" i="58" s="1"/>
  <c r="W40" i="55"/>
  <c r="G39" i="55"/>
  <c r="G38" i="55" s="1"/>
  <c r="M41" i="57"/>
  <c r="Q41" i="57"/>
  <c r="Y41" i="57"/>
  <c r="U41" i="57"/>
  <c r="X41" i="57"/>
  <c r="H41" i="57"/>
  <c r="K41" i="57"/>
  <c r="O41" i="57"/>
  <c r="S41" i="57"/>
  <c r="I41" i="57"/>
  <c r="F41" i="57"/>
  <c r="D41" i="57" s="1"/>
  <c r="G41" i="57"/>
  <c r="J41" i="57"/>
  <c r="L41" i="57"/>
  <c r="N41" i="57"/>
  <c r="P41" i="57"/>
  <c r="R41" i="57"/>
  <c r="J40" i="57"/>
  <c r="X40" i="57"/>
  <c r="F40" i="57"/>
  <c r="D40" i="57" s="1"/>
  <c r="M40" i="57"/>
  <c r="Q40" i="57"/>
  <c r="S40" i="57"/>
  <c r="G40" i="57"/>
  <c r="T40" i="57"/>
  <c r="I40" i="57"/>
  <c r="L40" i="57"/>
  <c r="N40" i="57"/>
  <c r="R40" i="57"/>
  <c r="V40" i="57"/>
  <c r="K40" i="57"/>
  <c r="O40" i="57"/>
  <c r="Y40" i="57"/>
  <c r="P40" i="57"/>
  <c r="U39" i="57"/>
  <c r="U38" i="57" s="1"/>
  <c r="K39" i="57"/>
  <c r="K38" i="57" s="1"/>
  <c r="O39" i="57"/>
  <c r="O38" i="57" s="1"/>
  <c r="Q39" i="57"/>
  <c r="Q38" i="57" s="1"/>
  <c r="S39" i="57"/>
  <c r="S38" i="57" s="1"/>
  <c r="T39" i="57"/>
  <c r="T38" i="57" s="1"/>
  <c r="V39" i="57"/>
  <c r="V38" i="57" s="1"/>
  <c r="F39" i="57"/>
  <c r="F38" i="57" s="1"/>
  <c r="D38" i="57" s="1"/>
  <c r="H39" i="57"/>
  <c r="H38" i="57" s="1"/>
  <c r="J39" i="57"/>
  <c r="J38" i="57" s="1"/>
  <c r="N39" i="57"/>
  <c r="N38" i="57" s="1"/>
  <c r="R39" i="57"/>
  <c r="R38" i="57" s="1"/>
  <c r="G39" i="57"/>
  <c r="G38" i="57" s="1"/>
  <c r="Y39" i="57"/>
  <c r="Y38" i="57" s="1"/>
  <c r="I39" i="57"/>
  <c r="I38" i="57" s="1"/>
  <c r="M39" i="57"/>
  <c r="M38" i="57" s="1"/>
  <c r="X39" i="57"/>
  <c r="X38" i="57" s="1"/>
  <c r="L39" i="57"/>
  <c r="L38" i="57" s="1"/>
  <c r="P39" i="57"/>
  <c r="P38" i="57" s="1"/>
  <c r="I51" i="56"/>
  <c r="Y51" i="56"/>
  <c r="V51" i="56"/>
  <c r="W51" i="56"/>
  <c r="L51" i="56"/>
  <c r="F51" i="56"/>
  <c r="D51" i="56" s="1"/>
  <c r="X51" i="56"/>
  <c r="G51" i="56"/>
  <c r="R51" i="56"/>
  <c r="P51" i="56"/>
  <c r="T51" i="56"/>
  <c r="J51" i="56"/>
  <c r="N51" i="56"/>
  <c r="H51" i="56"/>
  <c r="H50" i="56"/>
  <c r="Y50" i="56"/>
  <c r="U50" i="56"/>
  <c r="F50" i="56"/>
  <c r="D50" i="56" s="1"/>
  <c r="M50" i="56"/>
  <c r="L50" i="56"/>
  <c r="N50" i="56"/>
  <c r="P50" i="56"/>
  <c r="R50" i="56"/>
  <c r="K50" i="56"/>
  <c r="O50" i="56"/>
  <c r="Q50" i="56"/>
  <c r="S50" i="56"/>
  <c r="T50" i="56"/>
  <c r="X50" i="56"/>
  <c r="F49" i="56"/>
  <c r="D49" i="56" s="1"/>
  <c r="K49" i="56"/>
  <c r="M49" i="56"/>
  <c r="P49" i="56"/>
  <c r="N49" i="56"/>
  <c r="J49" i="56"/>
  <c r="L49" i="56"/>
  <c r="O49" i="56"/>
  <c r="Q49" i="56"/>
  <c r="G49" i="56"/>
  <c r="T49" i="56"/>
  <c r="X49" i="56"/>
  <c r="I49" i="56"/>
  <c r="R49" i="56"/>
  <c r="H49" i="56"/>
  <c r="Y49" i="56"/>
  <c r="S49" i="56"/>
  <c r="J48" i="56"/>
  <c r="G48" i="56"/>
  <c r="Y48" i="56"/>
  <c r="F48" i="56"/>
  <c r="D48" i="56" s="1"/>
  <c r="R48" i="56"/>
  <c r="M48" i="56"/>
  <c r="O48" i="56"/>
  <c r="Q48" i="56"/>
  <c r="S48" i="56"/>
  <c r="T48" i="56"/>
  <c r="U48" i="56"/>
  <c r="L48" i="56"/>
  <c r="N48" i="56"/>
  <c r="P48" i="56"/>
  <c r="I48" i="56"/>
  <c r="X48" i="56"/>
  <c r="K48" i="56"/>
  <c r="K47" i="56"/>
  <c r="O47" i="56"/>
  <c r="I47" i="56"/>
  <c r="Y47" i="56"/>
  <c r="W47" i="56"/>
  <c r="J47" i="56"/>
  <c r="P47" i="56"/>
  <c r="X47" i="56"/>
  <c r="U47" i="56"/>
  <c r="F47" i="56"/>
  <c r="D47" i="56" s="1"/>
  <c r="M47" i="56"/>
  <c r="Q47" i="56"/>
  <c r="S47" i="56"/>
  <c r="L47" i="56"/>
  <c r="N47" i="56"/>
  <c r="R47" i="56"/>
  <c r="H47" i="56"/>
  <c r="G46" i="56"/>
  <c r="Y46" i="56"/>
  <c r="V46" i="56"/>
  <c r="K46" i="56"/>
  <c r="N46" i="56"/>
  <c r="R46" i="56"/>
  <c r="X46" i="56"/>
  <c r="M46" i="56"/>
  <c r="O46" i="56"/>
  <c r="Q46" i="56"/>
  <c r="S46" i="56"/>
  <c r="P46" i="56"/>
  <c r="H46" i="56"/>
  <c r="I46" i="56"/>
  <c r="F46" i="56"/>
  <c r="D46" i="56" s="1"/>
  <c r="J46" i="56"/>
  <c r="L46" i="56"/>
  <c r="T46" i="56"/>
  <c r="F45" i="56"/>
  <c r="D45" i="56" s="1"/>
  <c r="K45" i="56"/>
  <c r="M45" i="56"/>
  <c r="W45" i="56"/>
  <c r="I45" i="56"/>
  <c r="L45" i="56"/>
  <c r="P45" i="56"/>
  <c r="Y45" i="56"/>
  <c r="U45" i="56"/>
  <c r="O45" i="56"/>
  <c r="T45" i="56"/>
  <c r="X45" i="56"/>
  <c r="G45" i="56"/>
  <c r="N45" i="56"/>
  <c r="J45" i="56"/>
  <c r="G44" i="56"/>
  <c r="G43" i="56" s="1"/>
  <c r="Y44" i="56"/>
  <c r="Y43" i="56" s="1"/>
  <c r="K44" i="56"/>
  <c r="K43" i="56" s="1"/>
  <c r="M44" i="56"/>
  <c r="M43" i="56" s="1"/>
  <c r="Q44" i="56"/>
  <c r="Q43" i="56" s="1"/>
  <c r="H44" i="56"/>
  <c r="H43" i="56" s="1"/>
  <c r="X44" i="56"/>
  <c r="X43" i="56" s="1"/>
  <c r="V44" i="56"/>
  <c r="V43" i="56" s="1"/>
  <c r="J44" i="56"/>
  <c r="J43" i="56" s="1"/>
  <c r="L44" i="56"/>
  <c r="L43" i="56" s="1"/>
  <c r="P44" i="56"/>
  <c r="P43" i="56"/>
  <c r="I44" i="56"/>
  <c r="I43" i="56" s="1"/>
  <c r="T44" i="56"/>
  <c r="T43" i="56" s="1"/>
  <c r="W44" i="56"/>
  <c r="W43" i="56" s="1"/>
  <c r="F44" i="56"/>
  <c r="F43" i="56" s="1"/>
  <c r="D43" i="56" s="1"/>
  <c r="O44" i="56"/>
  <c r="O43" i="56" s="1"/>
  <c r="S44" i="56"/>
  <c r="S43" i="56" s="1"/>
  <c r="N44" i="56"/>
  <c r="N43" i="56" s="1"/>
  <c r="R44" i="56"/>
  <c r="R43" i="56" s="1"/>
  <c r="I41" i="55"/>
  <c r="Y41" i="55"/>
  <c r="P41" i="55"/>
  <c r="X41" i="55"/>
  <c r="L41" i="55"/>
  <c r="G41" i="55"/>
  <c r="T41" i="55"/>
  <c r="J41" i="55"/>
  <c r="M41" i="55"/>
  <c r="O41" i="55"/>
  <c r="Q41" i="55"/>
  <c r="S41" i="55"/>
  <c r="K41" i="55"/>
  <c r="U41" i="55"/>
  <c r="N41" i="55"/>
  <c r="R41" i="55"/>
  <c r="F41" i="55"/>
  <c r="D41" i="55" s="1"/>
  <c r="F40" i="55"/>
  <c r="D40" i="55" s="1"/>
  <c r="H40" i="55"/>
  <c r="M40" i="55"/>
  <c r="O40" i="55"/>
  <c r="Q40" i="55"/>
  <c r="K40" i="55"/>
  <c r="T40" i="55"/>
  <c r="X40" i="55"/>
  <c r="V40" i="55"/>
  <c r="I40" i="55"/>
  <c r="N40" i="55"/>
  <c r="P40" i="55"/>
  <c r="R40" i="55"/>
  <c r="G40" i="55"/>
  <c r="J40" i="55"/>
  <c r="S40" i="55"/>
  <c r="Y40" i="55"/>
  <c r="L40" i="55"/>
  <c r="F9" i="57"/>
  <c r="D9" i="57" s="1"/>
  <c r="J9" i="57"/>
  <c r="M9" i="57"/>
  <c r="Q9" i="57"/>
  <c r="H16" i="58"/>
  <c r="H15" i="58"/>
  <c r="H14" i="58"/>
  <c r="H13" i="58"/>
  <c r="H12" i="58"/>
  <c r="H11" i="58"/>
  <c r="H10" i="58"/>
  <c r="H9" i="58"/>
  <c r="H8" i="58"/>
  <c r="H6" i="58"/>
  <c r="H5" i="58"/>
  <c r="H4" i="58"/>
  <c r="H7" i="58"/>
  <c r="Y9" i="57"/>
  <c r="T9" i="57"/>
  <c r="R9" i="57"/>
  <c r="W12" i="56"/>
  <c r="U9" i="57"/>
  <c r="X8" i="57"/>
  <c r="N8" i="57"/>
  <c r="O8" i="57"/>
  <c r="I16" i="58"/>
  <c r="X9" i="57"/>
  <c r="S9" i="57"/>
  <c r="N9" i="57"/>
  <c r="L9" i="57"/>
  <c r="P8" i="56"/>
  <c r="I13" i="58"/>
  <c r="H14" i="56"/>
  <c r="L14" i="56"/>
  <c r="W14" i="56"/>
  <c r="G14" i="56"/>
  <c r="Y14" i="56"/>
  <c r="F14" i="56"/>
  <c r="D14" i="56"/>
  <c r="P14" i="56"/>
  <c r="I14" i="56"/>
  <c r="J14" i="56"/>
  <c r="R8" i="57"/>
  <c r="K8" i="57"/>
  <c r="Y8" i="56"/>
  <c r="O8" i="56"/>
  <c r="L8" i="56"/>
  <c r="I8" i="56"/>
  <c r="H8" i="56"/>
  <c r="M8" i="56"/>
  <c r="N12" i="56"/>
  <c r="I12" i="56"/>
  <c r="J12" i="56"/>
  <c r="G12" i="56"/>
  <c r="P12" i="56"/>
  <c r="Y12" i="56"/>
  <c r="T8" i="57"/>
  <c r="M8" i="57"/>
  <c r="I8" i="57"/>
  <c r="P8" i="57"/>
  <c r="Y8" i="57"/>
  <c r="G8" i="57"/>
  <c r="T8" i="56"/>
  <c r="G8" i="56"/>
  <c r="U8" i="56"/>
  <c r="R8" i="56"/>
  <c r="R12" i="56"/>
  <c r="K12" i="56"/>
  <c r="Q12" i="56"/>
  <c r="H12" i="56"/>
  <c r="M14" i="56"/>
  <c r="G19" i="53"/>
  <c r="F12" i="56"/>
  <c r="D12" i="56" s="1"/>
  <c r="F8" i="56"/>
  <c r="D8" i="56" s="1"/>
  <c r="F8" i="57"/>
  <c r="D8" i="57" s="1"/>
  <c r="F9" i="56"/>
  <c r="D9" i="56" s="1"/>
  <c r="J8" i="57"/>
  <c r="L8" i="57"/>
  <c r="I7" i="58"/>
  <c r="V8" i="56"/>
  <c r="W8" i="57"/>
  <c r="S8" i="56"/>
  <c r="Q8" i="56"/>
  <c r="F40" i="53"/>
  <c r="W13" i="56"/>
  <c r="L13" i="56"/>
  <c r="I12" i="58"/>
  <c r="S13" i="56"/>
  <c r="Q13" i="56"/>
  <c r="J9" i="56"/>
  <c r="O9" i="56"/>
  <c r="Y9" i="56"/>
  <c r="P9" i="56"/>
  <c r="K9" i="56"/>
  <c r="T9" i="56"/>
  <c r="Q9" i="56"/>
  <c r="V9" i="56"/>
  <c r="N9" i="56"/>
  <c r="I9" i="56"/>
  <c r="I15" i="58"/>
  <c r="I11" i="58"/>
  <c r="V9" i="57"/>
  <c r="K9" i="57"/>
  <c r="K13" i="56"/>
  <c r="X13" i="56"/>
  <c r="R13" i="56"/>
  <c r="M13" i="56"/>
  <c r="Y13" i="56"/>
  <c r="O13" i="56"/>
  <c r="U13" i="56"/>
  <c r="R9" i="56"/>
  <c r="W9" i="56"/>
  <c r="U9" i="56"/>
  <c r="L9" i="56"/>
  <c r="M9" i="56"/>
  <c r="X9" i="56"/>
  <c r="H9" i="56"/>
  <c r="I8" i="58"/>
  <c r="S9" i="56"/>
  <c r="I4" i="58"/>
  <c r="Q8" i="57"/>
  <c r="V12" i="56"/>
  <c r="T12" i="56"/>
  <c r="O9" i="57"/>
  <c r="U8" i="57"/>
  <c r="V8" i="57"/>
  <c r="W8" i="56"/>
  <c r="J8" i="56"/>
  <c r="X8" i="56"/>
  <c r="M12" i="56"/>
  <c r="S12" i="56"/>
  <c r="X12" i="56"/>
  <c r="L12" i="56"/>
  <c r="X14" i="56"/>
  <c r="K14" i="56"/>
  <c r="U14" i="56"/>
  <c r="Q14" i="56"/>
  <c r="S8" i="57"/>
  <c r="N8" i="56"/>
  <c r="U12" i="56"/>
  <c r="S14" i="56"/>
  <c r="V14" i="56"/>
  <c r="R14" i="56"/>
  <c r="O14" i="56"/>
  <c r="N14" i="56"/>
  <c r="T14" i="56"/>
  <c r="X7" i="57"/>
  <c r="X6" i="57" s="1"/>
  <c r="X14" i="57" s="1"/>
  <c r="X21" i="57" s="1"/>
  <c r="X28" i="57" s="1"/>
  <c r="W7" i="57"/>
  <c r="W6" i="57"/>
  <c r="W14" i="57" s="1"/>
  <c r="W21" i="57" s="1"/>
  <c r="W28" i="57" s="1"/>
  <c r="H9" i="57"/>
  <c r="W9" i="57"/>
  <c r="P9" i="57"/>
  <c r="O7" i="57"/>
  <c r="O6" i="57" s="1"/>
  <c r="O14" i="57" s="1"/>
  <c r="O21" i="57" s="1"/>
  <c r="M7" i="57"/>
  <c r="M6" i="57" s="1"/>
  <c r="M14" i="57" s="1"/>
  <c r="M21" i="57" s="1"/>
  <c r="I9" i="57"/>
  <c r="Y8" i="55"/>
  <c r="S8" i="55"/>
  <c r="P8" i="55"/>
  <c r="T8" i="55"/>
  <c r="V8" i="55"/>
  <c r="O8" i="55"/>
  <c r="W8" i="55"/>
  <c r="I8" i="55"/>
  <c r="R8" i="55"/>
  <c r="J8" i="55"/>
  <c r="N13" i="56"/>
  <c r="P13" i="56"/>
  <c r="I13" i="56"/>
  <c r="U8" i="55"/>
  <c r="G8" i="55"/>
  <c r="F8" i="55"/>
  <c r="D8" i="55" s="1"/>
  <c r="N8" i="55"/>
  <c r="H8" i="55"/>
  <c r="M8" i="55"/>
  <c r="L8" i="55"/>
  <c r="K8" i="55"/>
  <c r="Q8" i="55"/>
  <c r="F13" i="56"/>
  <c r="D13" i="56" s="1"/>
  <c r="V13" i="56"/>
  <c r="G13" i="56"/>
  <c r="J13" i="56"/>
  <c r="T13" i="56"/>
  <c r="W11" i="56"/>
  <c r="O11" i="56"/>
  <c r="V11" i="56"/>
  <c r="L11" i="56"/>
  <c r="H11" i="56"/>
  <c r="R11" i="56"/>
  <c r="U11" i="56"/>
  <c r="T11" i="56"/>
  <c r="S11" i="56"/>
  <c r="P11" i="56"/>
  <c r="G11" i="56"/>
  <c r="R7" i="57"/>
  <c r="R6" i="57" s="1"/>
  <c r="R14" i="57" s="1"/>
  <c r="R21" i="57" s="1"/>
  <c r="R28" i="57" s="1"/>
  <c r="N7" i="57"/>
  <c r="N6" i="57" s="1"/>
  <c r="N14" i="57" s="1"/>
  <c r="L7" i="57"/>
  <c r="L6" i="57" s="1"/>
  <c r="L14" i="57" s="1"/>
  <c r="L21" i="57" s="1"/>
  <c r="U7" i="57"/>
  <c r="U6" i="57" s="1"/>
  <c r="U14" i="57" s="1"/>
  <c r="U21" i="57" s="1"/>
  <c r="U28" i="57" s="1"/>
  <c r="Y7" i="57"/>
  <c r="Y6" i="57" s="1"/>
  <c r="H7" i="57"/>
  <c r="H6" i="57" s="1"/>
  <c r="H14" i="57" s="1"/>
  <c r="H21" i="57" s="1"/>
  <c r="T7" i="57"/>
  <c r="T6" i="57" s="1"/>
  <c r="T14" i="57" s="1"/>
  <c r="T21" i="57" s="1"/>
  <c r="T28" i="57" s="1"/>
  <c r="I7" i="57"/>
  <c r="I6" i="57" s="1"/>
  <c r="I14" i="57" s="1"/>
  <c r="K7" i="57"/>
  <c r="K6" i="57" s="1"/>
  <c r="J7" i="56"/>
  <c r="J6" i="56" s="1"/>
  <c r="J19" i="56" s="1"/>
  <c r="J26" i="56" s="1"/>
  <c r="J29" i="56" s="1"/>
  <c r="U7" i="56"/>
  <c r="U6" i="56" s="1"/>
  <c r="U19" i="56" s="1"/>
  <c r="U26" i="56" s="1"/>
  <c r="U33" i="56" s="1"/>
  <c r="I6" i="58"/>
  <c r="X7" i="56"/>
  <c r="X6" i="56" s="1"/>
  <c r="X19" i="56" s="1"/>
  <c r="X26" i="56" s="1"/>
  <c r="X33" i="56" s="1"/>
  <c r="V7" i="56"/>
  <c r="V6" i="56" s="1"/>
  <c r="V19" i="56" s="1"/>
  <c r="V26" i="56" s="1"/>
  <c r="V33" i="56" s="1"/>
  <c r="I7" i="56"/>
  <c r="I6" i="56" s="1"/>
  <c r="I19" i="56" s="1"/>
  <c r="I26" i="56" s="1"/>
  <c r="I33" i="56" s="1"/>
  <c r="T7" i="56"/>
  <c r="T6" i="56" s="1"/>
  <c r="T19" i="56" s="1"/>
  <c r="T26" i="56" s="1"/>
  <c r="T33" i="56" s="1"/>
  <c r="W7" i="56"/>
  <c r="W6" i="56" s="1"/>
  <c r="W19" i="56" s="1"/>
  <c r="W26" i="56" s="1"/>
  <c r="W33" i="56" s="1"/>
  <c r="S7" i="56"/>
  <c r="S6" i="56" s="1"/>
  <c r="S19" i="56" s="1"/>
  <c r="S26" i="56" s="1"/>
  <c r="S33" i="56" s="1"/>
  <c r="N7" i="56"/>
  <c r="N6" i="56" s="1"/>
  <c r="N19" i="56" s="1"/>
  <c r="N26" i="56" s="1"/>
  <c r="N33" i="56" s="1"/>
  <c r="I10" i="58"/>
  <c r="N11" i="56"/>
  <c r="Q11" i="56"/>
  <c r="Y11" i="56"/>
  <c r="J11" i="56"/>
  <c r="K11" i="56"/>
  <c r="I11" i="56"/>
  <c r="M11" i="56"/>
  <c r="X11" i="56"/>
  <c r="I14" i="58"/>
  <c r="Q7" i="57"/>
  <c r="Q6" i="57" s="1"/>
  <c r="Q14" i="57" s="1"/>
  <c r="Q21" i="57" s="1"/>
  <c r="Q28" i="57" s="1"/>
  <c r="J7" i="57"/>
  <c r="J6" i="57" s="1"/>
  <c r="J14" i="57" s="1"/>
  <c r="J21" i="57" s="1"/>
  <c r="P7" i="57"/>
  <c r="P6" i="57" s="1"/>
  <c r="P14" i="57" s="1"/>
  <c r="P21" i="57" s="1"/>
  <c r="P28" i="57" s="1"/>
  <c r="V7" i="57"/>
  <c r="V6" i="57" s="1"/>
  <c r="V14" i="57" s="1"/>
  <c r="V21" i="57" s="1"/>
  <c r="V28" i="57" s="1"/>
  <c r="S7" i="57"/>
  <c r="S6" i="57" s="1"/>
  <c r="G7" i="57"/>
  <c r="G6" i="57"/>
  <c r="G14" i="57" s="1"/>
  <c r="G21" i="57" s="1"/>
  <c r="G28" i="57" s="1"/>
  <c r="O7" i="56"/>
  <c r="O6" i="56" s="1"/>
  <c r="R7" i="56"/>
  <c r="R6" i="56" s="1"/>
  <c r="R19" i="56" s="1"/>
  <c r="R26" i="56" s="1"/>
  <c r="R33" i="56" s="1"/>
  <c r="K7" i="56"/>
  <c r="K6" i="56" s="1"/>
  <c r="K19" i="56" s="1"/>
  <c r="Y7" i="56"/>
  <c r="Y6" i="56" s="1"/>
  <c r="Y19" i="56" s="1"/>
  <c r="Y26" i="56" s="1"/>
  <c r="Y33" i="56" s="1"/>
  <c r="H7" i="56"/>
  <c r="H6" i="56"/>
  <c r="H19" i="56" s="1"/>
  <c r="H26" i="56" s="1"/>
  <c r="Q7" i="56"/>
  <c r="Q6" i="56" s="1"/>
  <c r="G7" i="56"/>
  <c r="G6" i="56" s="1"/>
  <c r="G19" i="56" s="1"/>
  <c r="P7" i="56"/>
  <c r="P6" i="56" s="1"/>
  <c r="P19" i="56" s="1"/>
  <c r="P26" i="56" s="1"/>
  <c r="P33" i="56" s="1"/>
  <c r="M7" i="56"/>
  <c r="M6" i="56" s="1"/>
  <c r="L7" i="56"/>
  <c r="L6" i="56" s="1"/>
  <c r="L19" i="56" s="1"/>
  <c r="L26" i="56" s="1"/>
  <c r="L33" i="56" s="1"/>
  <c r="G9" i="57"/>
  <c r="G22" i="53"/>
  <c r="G10" i="56"/>
  <c r="V10" i="56"/>
  <c r="T10" i="56"/>
  <c r="H10" i="56"/>
  <c r="X10" i="56"/>
  <c r="K10" i="56"/>
  <c r="L10" i="56"/>
  <c r="Y10" i="56"/>
  <c r="J10" i="56"/>
  <c r="U9" i="55"/>
  <c r="M9" i="55"/>
  <c r="O9" i="55"/>
  <c r="X9" i="55"/>
  <c r="J9" i="55"/>
  <c r="Y9" i="55"/>
  <c r="S9" i="55"/>
  <c r="W9" i="55"/>
  <c r="H9" i="55"/>
  <c r="R9" i="55"/>
  <c r="N9" i="55"/>
  <c r="M10" i="56"/>
  <c r="N10" i="56"/>
  <c r="P10" i="56"/>
  <c r="I10" i="56"/>
  <c r="U10" i="56"/>
  <c r="W10" i="56"/>
  <c r="R10" i="56"/>
  <c r="Q10" i="56"/>
  <c r="S10" i="56"/>
  <c r="O10" i="56"/>
  <c r="I9" i="58"/>
  <c r="T9" i="55"/>
  <c r="P9" i="55"/>
  <c r="I9" i="55"/>
  <c r="Q9" i="55"/>
  <c r="L9" i="55"/>
  <c r="K9" i="55"/>
  <c r="V9" i="55"/>
  <c r="K8" i="56"/>
  <c r="G13" i="53"/>
  <c r="G21" i="53"/>
  <c r="H8" i="57"/>
  <c r="G17" i="53"/>
  <c r="O12" i="56"/>
  <c r="X8" i="55"/>
  <c r="G10" i="53"/>
  <c r="G9" i="56"/>
  <c r="G14" i="53"/>
  <c r="H13" i="56"/>
  <c r="G18" i="53"/>
  <c r="G9" i="55"/>
  <c r="I5" i="58"/>
  <c r="F11" i="56"/>
  <c r="D11" i="56" s="1"/>
  <c r="G16" i="53"/>
  <c r="G20" i="53"/>
  <c r="F7" i="57"/>
  <c r="D7" i="57" s="1"/>
  <c r="F7" i="56"/>
  <c r="F6" i="56" s="1"/>
  <c r="G12" i="53"/>
  <c r="F9" i="55"/>
  <c r="D9" i="55" s="1"/>
  <c r="G11" i="53"/>
  <c r="F10" i="56"/>
  <c r="D10" i="56" s="1"/>
  <c r="G15" i="53"/>
  <c r="H17" i="53"/>
  <c r="H13" i="53"/>
  <c r="H21" i="53"/>
  <c r="H19" i="53"/>
  <c r="H18" i="53"/>
  <c r="H22" i="53"/>
  <c r="H10" i="53"/>
  <c r="H14" i="53"/>
  <c r="H16" i="53"/>
  <c r="H12" i="53"/>
  <c r="H20" i="53"/>
  <c r="H11" i="53"/>
  <c r="H15" i="53"/>
  <c r="O17" i="53"/>
  <c r="O13" i="53"/>
  <c r="O19" i="53"/>
  <c r="O18" i="53"/>
  <c r="O14" i="53"/>
  <c r="O21" i="53"/>
  <c r="O22" i="53"/>
  <c r="O10" i="53"/>
  <c r="O20" i="53"/>
  <c r="O16" i="53"/>
  <c r="O12" i="53"/>
  <c r="O15" i="53"/>
  <c r="O11" i="53"/>
  <c r="S11" i="18"/>
  <c r="S26" i="18" s="1"/>
  <c r="E16" i="21"/>
  <c r="K11" i="21"/>
  <c r="K26" i="21" s="1"/>
  <c r="R16" i="19"/>
  <c r="BK12" i="19"/>
  <c r="H39" i="55"/>
  <c r="H38" i="55"/>
  <c r="V39" i="55"/>
  <c r="V38" i="55" s="1"/>
  <c r="S39" i="55"/>
  <c r="S38" i="55" s="1"/>
  <c r="Q39" i="55"/>
  <c r="Q38" i="55" s="1"/>
  <c r="K39" i="55"/>
  <c r="K38" i="55" s="1"/>
  <c r="T39" i="55"/>
  <c r="T38" i="55" s="1"/>
  <c r="R39" i="55"/>
  <c r="R38" i="55" s="1"/>
  <c r="P39" i="55"/>
  <c r="P38" i="55" s="1"/>
  <c r="O39" i="55"/>
  <c r="O38" i="55" s="1"/>
  <c r="M39" i="55"/>
  <c r="M38" i="55" s="1"/>
  <c r="J39" i="55"/>
  <c r="J38" i="55" s="1"/>
  <c r="W39" i="55"/>
  <c r="W38" i="55" s="1"/>
  <c r="J3" i="58"/>
  <c r="J17" i="58" s="1"/>
  <c r="E3" i="58"/>
  <c r="F3" i="58" s="1"/>
  <c r="F17" i="58" s="1"/>
  <c r="E17" i="58"/>
  <c r="U39" i="55"/>
  <c r="U38" i="55" s="1"/>
  <c r="AE21" i="20"/>
  <c r="AJ21" i="20" s="1"/>
  <c r="AY21" i="23" s="1"/>
  <c r="P16" i="19"/>
  <c r="D11" i="22"/>
  <c r="D26" i="22" s="1"/>
  <c r="B7" i="31"/>
  <c r="L39" i="55"/>
  <c r="L38" i="55" s="1"/>
  <c r="N39" i="55"/>
  <c r="N38" i="55" s="1"/>
  <c r="I39" i="55"/>
  <c r="I38" i="55" s="1"/>
  <c r="Y39" i="55"/>
  <c r="Y38" i="55" s="1"/>
  <c r="F39" i="55"/>
  <c r="D39" i="55" s="1"/>
  <c r="X39" i="55"/>
  <c r="X38" i="55" s="1"/>
  <c r="H7" i="55"/>
  <c r="H6" i="55" s="1"/>
  <c r="H14" i="55" s="1"/>
  <c r="H21" i="55" s="1"/>
  <c r="I3" i="58"/>
  <c r="I17" i="58" s="1"/>
  <c r="F7" i="55"/>
  <c r="D7" i="55" s="1"/>
  <c r="I7" i="55"/>
  <c r="I6" i="55" s="1"/>
  <c r="I14" i="55" s="1"/>
  <c r="I21" i="55" s="1"/>
  <c r="G7" i="55"/>
  <c r="G6" i="55" s="1"/>
  <c r="J7" i="55"/>
  <c r="J6" i="55" s="1"/>
  <c r="J14" i="55" s="1"/>
  <c r="J21" i="55" s="1"/>
  <c r="K7" i="55"/>
  <c r="K6" i="55" s="1"/>
  <c r="K14" i="55" s="1"/>
  <c r="L7" i="55"/>
  <c r="L6" i="55" s="1"/>
  <c r="L14" i="55" s="1"/>
  <c r="L21" i="55" s="1"/>
  <c r="M7" i="55"/>
  <c r="M6" i="55" s="1"/>
  <c r="M14" i="55" s="1"/>
  <c r="M21" i="55" s="1"/>
  <c r="O7" i="55"/>
  <c r="O6" i="55" s="1"/>
  <c r="N7" i="55"/>
  <c r="N6" i="55" s="1"/>
  <c r="N14" i="55" s="1"/>
  <c r="N21" i="55" s="1"/>
  <c r="N28" i="55" s="1"/>
  <c r="P7" i="55"/>
  <c r="P6" i="55" s="1"/>
  <c r="P14" i="55" s="1"/>
  <c r="P21" i="55" s="1"/>
  <c r="P28" i="55" s="1"/>
  <c r="Q7" i="55"/>
  <c r="Q6" i="55" s="1"/>
  <c r="H25" i="53"/>
  <c r="R7" i="55"/>
  <c r="R6" i="55" s="1"/>
  <c r="R14" i="55" s="1"/>
  <c r="R21" i="55" s="1"/>
  <c r="R28" i="55" s="1"/>
  <c r="S7" i="55"/>
  <c r="S6" i="55" s="1"/>
  <c r="S14" i="55" s="1"/>
  <c r="S21" i="55" s="1"/>
  <c r="S28" i="55" s="1"/>
  <c r="T7" i="55"/>
  <c r="T6" i="55" s="1"/>
  <c r="T14" i="55" s="1"/>
  <c r="T21" i="55" s="1"/>
  <c r="T28" i="55" s="1"/>
  <c r="U7" i="55"/>
  <c r="U6" i="55" s="1"/>
  <c r="U14" i="55" s="1"/>
  <c r="V7" i="55"/>
  <c r="V6" i="55" s="1"/>
  <c r="V14" i="55" s="1"/>
  <c r="V21" i="55" s="1"/>
  <c r="V28" i="55" s="1"/>
  <c r="W7" i="55"/>
  <c r="W6" i="55" s="1"/>
  <c r="W14" i="55" s="1"/>
  <c r="W21" i="55" s="1"/>
  <c r="W28" i="55" s="1"/>
  <c r="X7" i="55"/>
  <c r="X6" i="55" s="1"/>
  <c r="X14" i="55" s="1"/>
  <c r="X21" i="55" s="1"/>
  <c r="X28" i="55" s="1"/>
  <c r="H3" i="58"/>
  <c r="H17" i="58" s="1"/>
  <c r="H18" i="58" s="1"/>
  <c r="I25" i="53"/>
  <c r="Y7" i="55"/>
  <c r="Y6" i="55" s="1"/>
  <c r="Y14" i="55" s="1"/>
  <c r="Y21" i="55" s="1"/>
  <c r="Y28" i="55" s="1"/>
  <c r="G9" i="53"/>
  <c r="G23" i="53" s="1"/>
  <c r="G25" i="53" s="1"/>
  <c r="H9" i="53"/>
  <c r="H23" i="53" s="1"/>
  <c r="O9" i="53"/>
  <c r="O23" i="53" s="1"/>
  <c r="K16" i="20"/>
  <c r="AJ12" i="21"/>
  <c r="BD12" i="23" s="1"/>
  <c r="G22" i="18"/>
  <c r="G25" i="18" s="1"/>
  <c r="E34" i="56"/>
  <c r="E35" i="56" s="1"/>
  <c r="I25" i="19"/>
  <c r="Q21" i="21"/>
  <c r="L12" i="58"/>
  <c r="K21" i="19"/>
  <c r="H35" i="57"/>
  <c r="I5" i="57"/>
  <c r="J5" i="57" s="1"/>
  <c r="BF26" i="19"/>
  <c r="BF27" i="19" s="1"/>
  <c r="BK27" i="20"/>
  <c r="G16" i="22"/>
  <c r="L28" i="57"/>
  <c r="I21" i="57"/>
  <c r="I28" i="57" s="1"/>
  <c r="J8" i="90" l="1"/>
  <c r="J60" i="90" s="1"/>
  <c r="J67" i="90" s="1"/>
  <c r="J69" i="90" s="1"/>
  <c r="J71" i="90" s="1"/>
  <c r="J8" i="89"/>
  <c r="J54" i="89" s="1"/>
  <c r="J61" i="89" s="1"/>
  <c r="J63" i="89" s="1"/>
  <c r="J65" i="89" s="1"/>
  <c r="J279" i="88"/>
  <c r="J138" i="88"/>
  <c r="J8" i="88" s="1"/>
  <c r="J314" i="88" s="1"/>
  <c r="J324" i="88" s="1"/>
  <c r="J326" i="88" s="1"/>
  <c r="J328" i="88" s="1"/>
  <c r="J271" i="88"/>
  <c r="Q24" i="58"/>
  <c r="Q19" i="56"/>
  <c r="Q26" i="56" s="1"/>
  <c r="Q33" i="56" s="1"/>
  <c r="Y14" i="57"/>
  <c r="Y21" i="57" s="1"/>
  <c r="Y28" i="57" s="1"/>
  <c r="AV26" i="22"/>
  <c r="AV27" i="22" s="1"/>
  <c r="BI8" i="18"/>
  <c r="E29" i="57"/>
  <c r="E30" i="57" s="1"/>
  <c r="BF26" i="21"/>
  <c r="BF27" i="21" s="1"/>
  <c r="BH25" i="20"/>
  <c r="Q14" i="55"/>
  <c r="BK12" i="18"/>
  <c r="BK16" i="18" s="1"/>
  <c r="AO26" i="21"/>
  <c r="AS25" i="20"/>
  <c r="J27" i="19"/>
  <c r="O19" i="56"/>
  <c r="O26" i="56" s="1"/>
  <c r="O33" i="56" s="1"/>
  <c r="AV26" i="20"/>
  <c r="AV27" i="20" s="1"/>
  <c r="U24" i="58"/>
  <c r="K25" i="20"/>
  <c r="H25" i="21"/>
  <c r="AS11" i="18"/>
  <c r="BH25" i="19"/>
  <c r="Q27" i="18"/>
  <c r="AU26" i="18"/>
  <c r="AU27" i="18" s="1"/>
  <c r="AR25" i="22"/>
  <c r="AR25" i="20"/>
  <c r="H16" i="18"/>
  <c r="E28" i="55"/>
  <c r="E30" i="55"/>
  <c r="Z24" i="58"/>
  <c r="L6" i="58"/>
  <c r="AR11" i="21"/>
  <c r="AS21" i="22"/>
  <c r="AR16" i="22"/>
  <c r="AQ26" i="21"/>
  <c r="AQ27" i="21" s="1"/>
  <c r="AV26" i="21"/>
  <c r="AV27" i="21" s="1"/>
  <c r="AW25" i="20"/>
  <c r="AW11" i="20"/>
  <c r="BF26" i="20"/>
  <c r="BF27" i="20" s="1"/>
  <c r="K25" i="18"/>
  <c r="O50" i="53"/>
  <c r="R50" i="53" s="1"/>
  <c r="U50" i="53" s="1"/>
  <c r="H5" i="55"/>
  <c r="S24" i="58"/>
  <c r="O27" i="18"/>
  <c r="G22" i="21"/>
  <c r="G25" i="21" s="1"/>
  <c r="AR11" i="18"/>
  <c r="AW25" i="22"/>
  <c r="BH17" i="21"/>
  <c r="AJ12" i="20"/>
  <c r="AY12" i="23" s="1"/>
  <c r="M27" i="20"/>
  <c r="R24" i="58"/>
  <c r="K16" i="22"/>
  <c r="D44" i="56"/>
  <c r="AR16" i="18"/>
  <c r="BI17" i="21"/>
  <c r="AV26" i="18"/>
  <c r="AV27" i="18" s="1"/>
  <c r="AO26" i="22"/>
  <c r="AO27" i="22" s="1"/>
  <c r="AR25" i="21"/>
  <c r="AR21" i="21"/>
  <c r="AR16" i="21"/>
  <c r="AW16" i="19"/>
  <c r="H25" i="20"/>
  <c r="AS16" i="18"/>
  <c r="AO26" i="19"/>
  <c r="BG26" i="19"/>
  <c r="BG27" i="19" s="1"/>
  <c r="H16" i="20"/>
  <c r="BI11" i="18"/>
  <c r="T18" i="19"/>
  <c r="U18" i="19" s="1"/>
  <c r="L3" i="58"/>
  <c r="L17" i="58" s="1"/>
  <c r="L19" i="58" s="1"/>
  <c r="G14" i="55"/>
  <c r="O14" i="55"/>
  <c r="O21" i="55" s="1"/>
  <c r="O28" i="55" s="1"/>
  <c r="AE11" i="22"/>
  <c r="AJ11" i="22" s="1"/>
  <c r="BI11" i="23" s="1"/>
  <c r="M19" i="56"/>
  <c r="L10" i="58"/>
  <c r="BI8" i="22"/>
  <c r="R33" i="18"/>
  <c r="AO26" i="20"/>
  <c r="AO27" i="20" s="1"/>
  <c r="G17" i="20"/>
  <c r="G21" i="20" s="1"/>
  <c r="T17" i="18"/>
  <c r="T21" i="18" s="1"/>
  <c r="L5" i="58"/>
  <c r="D39" i="57"/>
  <c r="BH14" i="21"/>
  <c r="BH18" i="21"/>
  <c r="AQ26" i="18"/>
  <c r="AQ27" i="18" s="1"/>
  <c r="BG26" i="18"/>
  <c r="BG27" i="18" s="1"/>
  <c r="K11" i="22"/>
  <c r="K26" i="22" s="1"/>
  <c r="I11" i="22"/>
  <c r="I26" i="22" s="1"/>
  <c r="N26" i="22" s="1"/>
  <c r="AS19" i="21"/>
  <c r="AS21" i="21" s="1"/>
  <c r="AS13" i="21"/>
  <c r="AS16" i="21" s="1"/>
  <c r="AR21" i="20"/>
  <c r="AR11" i="20"/>
  <c r="I21" i="18"/>
  <c r="BH21" i="18" s="1"/>
  <c r="V24" i="58"/>
  <c r="D18" i="56"/>
  <c r="J21" i="19"/>
  <c r="D13" i="55"/>
  <c r="E27" i="19"/>
  <c r="AJ22" i="18"/>
  <c r="AO22" i="23" s="1"/>
  <c r="BI13" i="18"/>
  <c r="BI17" i="18"/>
  <c r="AW11" i="18"/>
  <c r="AN26" i="21"/>
  <c r="AN27" i="21" s="1"/>
  <c r="AW11" i="19"/>
  <c r="T15" i="21"/>
  <c r="U15" i="21" s="1"/>
  <c r="W15" i="21" s="1"/>
  <c r="X15" i="21" s="1"/>
  <c r="Y15" i="21" s="1"/>
  <c r="AE26" i="21"/>
  <c r="AE27" i="21" s="1"/>
  <c r="BH22" i="19"/>
  <c r="T19" i="22"/>
  <c r="I30" i="53"/>
  <c r="BH14" i="19"/>
  <c r="AW25" i="18"/>
  <c r="AS12" i="22"/>
  <c r="AS16" i="22" s="1"/>
  <c r="AW11" i="22"/>
  <c r="AW25" i="21"/>
  <c r="R27" i="18"/>
  <c r="T24" i="18"/>
  <c r="U24" i="18" s="1"/>
  <c r="BL24" i="18" s="1"/>
  <c r="T15" i="18"/>
  <c r="U15" i="18" s="1"/>
  <c r="Q27" i="22"/>
  <c r="T22" i="22"/>
  <c r="D13" i="57"/>
  <c r="AN26" i="18"/>
  <c r="AN27" i="18" s="1"/>
  <c r="AP26" i="20"/>
  <c r="AP27" i="20" s="1"/>
  <c r="N27" i="18"/>
  <c r="S14" i="57"/>
  <c r="S21" i="57" s="1"/>
  <c r="S28" i="57" s="1"/>
  <c r="K14" i="57"/>
  <c r="K21" i="57" s="1"/>
  <c r="AN26" i="22"/>
  <c r="AN27" i="22" s="1"/>
  <c r="AP26" i="22"/>
  <c r="AU26" i="20"/>
  <c r="AU27" i="20" s="1"/>
  <c r="I27" i="18"/>
  <c r="AR21" i="22"/>
  <c r="AR21" i="19"/>
  <c r="BF26" i="18"/>
  <c r="BF27" i="18" s="1"/>
  <c r="AE25" i="20"/>
  <c r="AJ25" i="20" s="1"/>
  <c r="AY25" i="23" s="1"/>
  <c r="BH23" i="19"/>
  <c r="H25" i="19"/>
  <c r="G8" i="21"/>
  <c r="G11" i="21" s="1"/>
  <c r="G26" i="21" s="1"/>
  <c r="BH12" i="22"/>
  <c r="BH27" i="22" s="1"/>
  <c r="H16" i="22"/>
  <c r="H21" i="22"/>
  <c r="P24" i="58"/>
  <c r="AE16" i="19"/>
  <c r="AJ16" i="19" s="1"/>
  <c r="AT16" i="23" s="1"/>
  <c r="T23" i="21"/>
  <c r="U23" i="21" s="1"/>
  <c r="V23" i="21" s="1"/>
  <c r="G27" i="57"/>
  <c r="H27" i="57" s="1"/>
  <c r="F38" i="55"/>
  <c r="D38" i="55" s="1"/>
  <c r="T12" i="18"/>
  <c r="T16" i="18" s="1"/>
  <c r="E25" i="19"/>
  <c r="BI23" i="21"/>
  <c r="BH23" i="21"/>
  <c r="L27" i="21"/>
  <c r="I30" i="56"/>
  <c r="J32" i="56" s="1"/>
  <c r="T18" i="21"/>
  <c r="U18" i="21" s="1"/>
  <c r="BI18" i="20"/>
  <c r="T18" i="20"/>
  <c r="U18" i="20" s="1"/>
  <c r="V18" i="20" s="1"/>
  <c r="G8" i="20"/>
  <c r="G11" i="20" s="1"/>
  <c r="G26" i="20" s="1"/>
  <c r="E11" i="20"/>
  <c r="E26" i="20" s="1"/>
  <c r="I11" i="21"/>
  <c r="BI8" i="21"/>
  <c r="BH8" i="21"/>
  <c r="AJ17" i="22"/>
  <c r="BI17" i="23" s="1"/>
  <c r="AE21" i="22"/>
  <c r="AJ21" i="22" s="1"/>
  <c r="BI21" i="23" s="1"/>
  <c r="D7" i="56"/>
  <c r="BK27" i="18"/>
  <c r="AJ17" i="19"/>
  <c r="AT17" i="23" s="1"/>
  <c r="AE21" i="19"/>
  <c r="AJ21" i="19" s="1"/>
  <c r="AT21" i="23" s="1"/>
  <c r="T19" i="20"/>
  <c r="U19" i="20" s="1"/>
  <c r="T15" i="20"/>
  <c r="U15" i="20" s="1"/>
  <c r="V15" i="20" s="1"/>
  <c r="T10" i="20"/>
  <c r="U10" i="20" s="1"/>
  <c r="BH9" i="20"/>
  <c r="BI9" i="20"/>
  <c r="L27" i="20"/>
  <c r="R33" i="21"/>
  <c r="BH14" i="22"/>
  <c r="BI14" i="22"/>
  <c r="E16" i="19"/>
  <c r="F11" i="20"/>
  <c r="F26" i="20" s="1"/>
  <c r="F27" i="20"/>
  <c r="BD8" i="19"/>
  <c r="L4" i="58"/>
  <c r="P27" i="20"/>
  <c r="I25" i="57"/>
  <c r="J26" i="57" s="1"/>
  <c r="Q27" i="21"/>
  <c r="F6" i="57"/>
  <c r="D6" i="57" s="1"/>
  <c r="G29" i="53" s="1"/>
  <c r="BK17" i="20"/>
  <c r="BK21" i="20" s="1"/>
  <c r="AJ11" i="20"/>
  <c r="AY11" i="23" s="1"/>
  <c r="AE26" i="20"/>
  <c r="AJ26" i="20" s="1"/>
  <c r="BH15" i="21"/>
  <c r="BI15" i="21"/>
  <c r="J27" i="21"/>
  <c r="BI25" i="21"/>
  <c r="BH10" i="18"/>
  <c r="T19" i="18"/>
  <c r="U19" i="18" s="1"/>
  <c r="V19" i="18" s="1"/>
  <c r="I27" i="22"/>
  <c r="L14" i="58"/>
  <c r="L22" i="57"/>
  <c r="L11" i="58"/>
  <c r="AJ8" i="21"/>
  <c r="BD8" i="21" s="1"/>
  <c r="BH10" i="22"/>
  <c r="O27" i="19"/>
  <c r="T13" i="18"/>
  <c r="U13" i="18" s="1"/>
  <c r="BL13" i="18" s="1"/>
  <c r="T10" i="18"/>
  <c r="L27" i="18"/>
  <c r="H21" i="20"/>
  <c r="M27" i="22"/>
  <c r="AE21" i="18"/>
  <c r="AJ21" i="18" s="1"/>
  <c r="AO21" i="23" s="1"/>
  <c r="L8" i="58"/>
  <c r="T14" i="19"/>
  <c r="U14" i="19" s="1"/>
  <c r="V14" i="19" s="1"/>
  <c r="O27" i="20"/>
  <c r="J18" i="58"/>
  <c r="T13" i="22"/>
  <c r="S27" i="18"/>
  <c r="AJ22" i="19"/>
  <c r="AT22" i="23" s="1"/>
  <c r="BH8" i="18"/>
  <c r="I16" i="22"/>
  <c r="BH16" i="22" s="1"/>
  <c r="BI21" i="21"/>
  <c r="I16" i="21"/>
  <c r="V15" i="21"/>
  <c r="BL15" i="21"/>
  <c r="M28" i="55"/>
  <c r="G12" i="20"/>
  <c r="G16" i="20" s="1"/>
  <c r="E16" i="20"/>
  <c r="G8" i="22"/>
  <c r="E11" i="22"/>
  <c r="E26" i="22" s="1"/>
  <c r="K21" i="22"/>
  <c r="BK17" i="22"/>
  <c r="BK21" i="22" s="1"/>
  <c r="F11" i="18"/>
  <c r="F27" i="18"/>
  <c r="T17" i="22"/>
  <c r="T21" i="22" s="1"/>
  <c r="T18" i="22"/>
  <c r="U18" i="22" s="1"/>
  <c r="BH15" i="19"/>
  <c r="T15" i="19"/>
  <c r="U15" i="19" s="1"/>
  <c r="BL15" i="19" s="1"/>
  <c r="BI15" i="19"/>
  <c r="BK23" i="20"/>
  <c r="T23" i="20"/>
  <c r="U23" i="20" s="1"/>
  <c r="I21" i="22"/>
  <c r="BH17" i="22"/>
  <c r="BI18" i="22"/>
  <c r="BH18" i="22"/>
  <c r="AE27" i="20"/>
  <c r="T15" i="22"/>
  <c r="U15" i="22" s="1"/>
  <c r="BL15" i="22" s="1"/>
  <c r="BH24" i="20"/>
  <c r="T24" i="20"/>
  <c r="U24" i="20" s="1"/>
  <c r="W24" i="20" s="1"/>
  <c r="X24" i="20" s="1"/>
  <c r="Y24" i="20" s="1"/>
  <c r="J27" i="22"/>
  <c r="BH23" i="22"/>
  <c r="T23" i="22"/>
  <c r="U23" i="22" s="1"/>
  <c r="V23" i="22" s="1"/>
  <c r="BI23" i="22"/>
  <c r="H28" i="57"/>
  <c r="J24" i="55"/>
  <c r="J28" i="55"/>
  <c r="T12" i="22"/>
  <c r="U12" i="22" s="1"/>
  <c r="T17" i="21"/>
  <c r="T12" i="19"/>
  <c r="BI24" i="18"/>
  <c r="BH24" i="18"/>
  <c r="K25" i="21"/>
  <c r="BK22" i="21"/>
  <c r="BK25" i="21" s="1"/>
  <c r="BH13" i="21"/>
  <c r="BI13" i="21"/>
  <c r="T10" i="22"/>
  <c r="U10" i="22" s="1"/>
  <c r="BL10" i="22" s="1"/>
  <c r="S27" i="22"/>
  <c r="J34" i="56"/>
  <c r="J35" i="56" s="1"/>
  <c r="J20" i="56" s="1"/>
  <c r="J21" i="56" s="1"/>
  <c r="AE26" i="19"/>
  <c r="E27" i="18"/>
  <c r="N25" i="19"/>
  <c r="BI25" i="19"/>
  <c r="T8" i="21"/>
  <c r="T11" i="21" s="1"/>
  <c r="T26" i="21" s="1"/>
  <c r="T22" i="21"/>
  <c r="T19" i="19"/>
  <c r="U19" i="19" s="1"/>
  <c r="R27" i="21"/>
  <c r="P27" i="18"/>
  <c r="P11" i="18"/>
  <c r="P26" i="18" s="1"/>
  <c r="D11" i="20"/>
  <c r="D27" i="20"/>
  <c r="N27" i="21"/>
  <c r="P27" i="21"/>
  <c r="BI23" i="18"/>
  <c r="BH23" i="18"/>
  <c r="T23" i="18"/>
  <c r="U23" i="18" s="1"/>
  <c r="BL23" i="18" s="1"/>
  <c r="F11" i="19"/>
  <c r="F27" i="19"/>
  <c r="BI24" i="21"/>
  <c r="BH24" i="21"/>
  <c r="T24" i="21"/>
  <c r="U24" i="21" s="1"/>
  <c r="BK16" i="19"/>
  <c r="BK27" i="19"/>
  <c r="T9" i="22"/>
  <c r="U9" i="22" s="1"/>
  <c r="BL9" i="22" s="1"/>
  <c r="T14" i="22"/>
  <c r="U14" i="22" s="1"/>
  <c r="BL14" i="22" s="1"/>
  <c r="I26" i="19"/>
  <c r="N26" i="19" s="1"/>
  <c r="BI11" i="19"/>
  <c r="BH11" i="19"/>
  <c r="BH26" i="19" s="1"/>
  <c r="G8" i="18"/>
  <c r="E27" i="22"/>
  <c r="Q11" i="22"/>
  <c r="Q26" i="22" s="1"/>
  <c r="BI25" i="20"/>
  <c r="T13" i="21"/>
  <c r="N25" i="20"/>
  <c r="BI24" i="20"/>
  <c r="BH8" i="19"/>
  <c r="J16" i="22"/>
  <c r="E21" i="21"/>
  <c r="M27" i="21"/>
  <c r="O27" i="21"/>
  <c r="BH14" i="18"/>
  <c r="T14" i="18"/>
  <c r="U14" i="18" s="1"/>
  <c r="V14" i="18" s="1"/>
  <c r="BI14" i="18"/>
  <c r="BH22" i="20"/>
  <c r="BI22" i="20"/>
  <c r="T22" i="20"/>
  <c r="T25" i="20" s="1"/>
  <c r="BH13" i="20"/>
  <c r="BI13" i="20"/>
  <c r="AE25" i="21"/>
  <c r="AJ25" i="21" s="1"/>
  <c r="BD25" i="23" s="1"/>
  <c r="AJ22" i="21"/>
  <c r="BD22" i="23" s="1"/>
  <c r="I11" i="20"/>
  <c r="I27" i="20"/>
  <c r="BK22" i="22"/>
  <c r="BK25" i="22" s="1"/>
  <c r="K25" i="22"/>
  <c r="K27" i="22"/>
  <c r="L22" i="55"/>
  <c r="M26" i="55" s="1"/>
  <c r="L28" i="55"/>
  <c r="M28" i="57"/>
  <c r="M25" i="57"/>
  <c r="BH20" i="22"/>
  <c r="T20" i="22"/>
  <c r="U20" i="22" s="1"/>
  <c r="W20" i="22" s="1"/>
  <c r="AJ22" i="22"/>
  <c r="BI22" i="23" s="1"/>
  <c r="AE25" i="22"/>
  <c r="AJ25" i="22" s="1"/>
  <c r="BI25" i="23" s="1"/>
  <c r="BH24" i="22"/>
  <c r="T24" i="22"/>
  <c r="U24" i="22" s="1"/>
  <c r="BL24" i="22" s="1"/>
  <c r="F19" i="56"/>
  <c r="D6" i="56"/>
  <c r="G28" i="53" s="1"/>
  <c r="U19" i="22"/>
  <c r="I25" i="22"/>
  <c r="BH25" i="22" s="1"/>
  <c r="BH22" i="22"/>
  <c r="T23" i="19"/>
  <c r="U23" i="19" s="1"/>
  <c r="BI22" i="22"/>
  <c r="D27" i="19"/>
  <c r="R27" i="19"/>
  <c r="R11" i="19"/>
  <c r="R26" i="19" s="1"/>
  <c r="R33" i="19" s="1"/>
  <c r="S33" i="19" s="1"/>
  <c r="J33" i="56"/>
  <c r="M24" i="57"/>
  <c r="BK22" i="19"/>
  <c r="BK25" i="19" s="1"/>
  <c r="P27" i="19"/>
  <c r="BH8" i="20"/>
  <c r="BH20" i="20"/>
  <c r="N27" i="20"/>
  <c r="T8" i="18"/>
  <c r="T11" i="18" s="1"/>
  <c r="T26" i="18" s="1"/>
  <c r="T10" i="21"/>
  <c r="U10" i="21" s="1"/>
  <c r="V10" i="21" s="1"/>
  <c r="N27" i="22"/>
  <c r="BI20" i="18"/>
  <c r="T20" i="18"/>
  <c r="U20" i="18" s="1"/>
  <c r="V20" i="18" s="1"/>
  <c r="BH10" i="19"/>
  <c r="T10" i="19"/>
  <c r="U10" i="19" s="1"/>
  <c r="BI10" i="19"/>
  <c r="T19" i="21"/>
  <c r="U19" i="21" s="1"/>
  <c r="W19" i="21" s="1"/>
  <c r="AJ12" i="22"/>
  <c r="BI12" i="23" s="1"/>
  <c r="AE16" i="22"/>
  <c r="AJ16" i="22" s="1"/>
  <c r="BI16" i="23" s="1"/>
  <c r="L7" i="58"/>
  <c r="BH12" i="19"/>
  <c r="BH27" i="19" s="1"/>
  <c r="M27" i="19"/>
  <c r="D16" i="19"/>
  <c r="H16" i="19" s="1"/>
  <c r="BI13" i="22"/>
  <c r="BI20" i="19"/>
  <c r="AJ17" i="21"/>
  <c r="BD17" i="23" s="1"/>
  <c r="S27" i="21"/>
  <c r="I27" i="21"/>
  <c r="U13" i="22"/>
  <c r="AJ8" i="20"/>
  <c r="T20" i="19"/>
  <c r="U20" i="19" s="1"/>
  <c r="BL20" i="19" s="1"/>
  <c r="E11" i="19"/>
  <c r="E26" i="19" s="1"/>
  <c r="N27" i="19"/>
  <c r="O27" i="22"/>
  <c r="BH22" i="18"/>
  <c r="I25" i="18"/>
  <c r="BI22" i="18"/>
  <c r="T17" i="20"/>
  <c r="T21" i="20" s="1"/>
  <c r="M27" i="18"/>
  <c r="J27" i="18"/>
  <c r="J19" i="58"/>
  <c r="U22" i="18"/>
  <c r="T18" i="18"/>
  <c r="U18" i="18" s="1"/>
  <c r="L13" i="58"/>
  <c r="BH18" i="18"/>
  <c r="D27" i="18"/>
  <c r="D21" i="18"/>
  <c r="H21" i="18" s="1"/>
  <c r="BK8" i="19"/>
  <c r="BK11" i="19" s="1"/>
  <c r="BK26" i="19" s="1"/>
  <c r="K27" i="19"/>
  <c r="T14" i="21"/>
  <c r="U14" i="21" s="1"/>
  <c r="W14" i="21" s="1"/>
  <c r="F27" i="22"/>
  <c r="P27" i="22"/>
  <c r="T13" i="19"/>
  <c r="U13" i="19" s="1"/>
  <c r="BH22" i="21"/>
  <c r="BI22" i="21"/>
  <c r="L9" i="58"/>
  <c r="BD8" i="18"/>
  <c r="I26" i="18"/>
  <c r="N26" i="18" s="1"/>
  <c r="N11" i="18"/>
  <c r="BH11" i="18"/>
  <c r="BH26" i="18" s="1"/>
  <c r="BH20" i="21"/>
  <c r="T20" i="21"/>
  <c r="U20" i="21" s="1"/>
  <c r="T14" i="20"/>
  <c r="U14" i="20" s="1"/>
  <c r="T9" i="20"/>
  <c r="U9" i="20" s="1"/>
  <c r="L16" i="58"/>
  <c r="F15" i="58"/>
  <c r="L15" i="58"/>
  <c r="L27" i="22"/>
  <c r="T8" i="22"/>
  <c r="L11" i="22"/>
  <c r="L26" i="22" s="1"/>
  <c r="S11" i="20"/>
  <c r="S26" i="20" s="1"/>
  <c r="S27" i="20"/>
  <c r="BK16" i="22"/>
  <c r="BK27" i="22"/>
  <c r="V24" i="22"/>
  <c r="K26" i="56"/>
  <c r="AC22" i="58"/>
  <c r="N24" i="58"/>
  <c r="G25" i="19"/>
  <c r="G27" i="19"/>
  <c r="BD8" i="22"/>
  <c r="BI8" i="23"/>
  <c r="AC23" i="58"/>
  <c r="L27" i="19"/>
  <c r="L11" i="19"/>
  <c r="L26" i="19" s="1"/>
  <c r="T8" i="19"/>
  <c r="Q16" i="20"/>
  <c r="Q27" i="20"/>
  <c r="T12" i="20"/>
  <c r="H5" i="56"/>
  <c r="G40" i="56"/>
  <c r="T24" i="58"/>
  <c r="U21" i="55"/>
  <c r="N21" i="57"/>
  <c r="D25" i="22"/>
  <c r="H25" i="22" s="1"/>
  <c r="D27" i="22"/>
  <c r="I21" i="19"/>
  <c r="BI17" i="19"/>
  <c r="I27" i="19"/>
  <c r="BH17" i="19"/>
  <c r="T17" i="19"/>
  <c r="BI9" i="21"/>
  <c r="BH9" i="21"/>
  <c r="T9" i="21"/>
  <c r="U9" i="21" s="1"/>
  <c r="AO27" i="19"/>
  <c r="BK13" i="20"/>
  <c r="T13" i="20"/>
  <c r="U13" i="20" s="1"/>
  <c r="K21" i="55"/>
  <c r="Q25" i="19"/>
  <c r="Q27" i="19"/>
  <c r="T22" i="19"/>
  <c r="T25" i="19" s="1"/>
  <c r="O28" i="57"/>
  <c r="AR16" i="19"/>
  <c r="AS12" i="19"/>
  <c r="F11" i="21"/>
  <c r="F27" i="21"/>
  <c r="Q21" i="55"/>
  <c r="L27" i="56"/>
  <c r="BH24" i="19"/>
  <c r="BI24" i="19"/>
  <c r="T24" i="19"/>
  <c r="U24" i="19" s="1"/>
  <c r="R27" i="20"/>
  <c r="T8" i="20"/>
  <c r="R11" i="20"/>
  <c r="R26" i="20" s="1"/>
  <c r="G13" i="21"/>
  <c r="E27" i="21"/>
  <c r="BK12" i="21"/>
  <c r="K16" i="21"/>
  <c r="K27" i="21"/>
  <c r="T12" i="21"/>
  <c r="V14" i="22"/>
  <c r="AK42" i="23"/>
  <c r="AK28" i="23"/>
  <c r="H33" i="56"/>
  <c r="H31" i="56"/>
  <c r="G21" i="55"/>
  <c r="H26" i="55"/>
  <c r="I27" i="55" s="1"/>
  <c r="H28" i="55"/>
  <c r="T25" i="22"/>
  <c r="U22" i="22"/>
  <c r="V19" i="21"/>
  <c r="H26" i="57"/>
  <c r="I28" i="55"/>
  <c r="I25" i="55"/>
  <c r="J27" i="55" s="1"/>
  <c r="I26" i="55"/>
  <c r="W14" i="18"/>
  <c r="X14" i="18" s="1"/>
  <c r="Y14" i="18" s="1"/>
  <c r="H11" i="22"/>
  <c r="H26" i="22" s="1"/>
  <c r="AR16" i="20"/>
  <c r="J31" i="56"/>
  <c r="K5" i="57"/>
  <c r="J35" i="57"/>
  <c r="BL19" i="20"/>
  <c r="W19" i="20"/>
  <c r="X19" i="20" s="1"/>
  <c r="Y19" i="20" s="1"/>
  <c r="V19" i="20"/>
  <c r="I34" i="56"/>
  <c r="I35" i="56" s="1"/>
  <c r="I20" i="56" s="1"/>
  <c r="I21" i="56" s="1"/>
  <c r="F6" i="55"/>
  <c r="AL42" i="23"/>
  <c r="AL28" i="23"/>
  <c r="AS11" i="22"/>
  <c r="AS11" i="21"/>
  <c r="BL23" i="21"/>
  <c r="G26" i="56"/>
  <c r="J28" i="57"/>
  <c r="J24" i="57"/>
  <c r="M26" i="57"/>
  <c r="M22" i="57"/>
  <c r="M27" i="57"/>
  <c r="M29" i="57"/>
  <c r="M30" i="57" s="1"/>
  <c r="M15" i="57" s="1"/>
  <c r="M16" i="57" s="1"/>
  <c r="M23" i="57"/>
  <c r="AS21" i="19"/>
  <c r="D21" i="21"/>
  <c r="H21" i="21" s="1"/>
  <c r="D27" i="21"/>
  <c r="U10" i="18"/>
  <c r="BK9" i="18"/>
  <c r="T9" i="18"/>
  <c r="U9" i="18" s="1"/>
  <c r="BK8" i="18"/>
  <c r="BK11" i="18" s="1"/>
  <c r="BK26" i="18" s="1"/>
  <c r="K27" i="18"/>
  <c r="K11" i="18"/>
  <c r="K26" i="18" s="1"/>
  <c r="BH9" i="19"/>
  <c r="BI9" i="19"/>
  <c r="T9" i="19"/>
  <c r="U9" i="19" s="1"/>
  <c r="BH15" i="20"/>
  <c r="BI15" i="20"/>
  <c r="G22" i="20"/>
  <c r="E25" i="20"/>
  <c r="E27" i="20"/>
  <c r="T20" i="20"/>
  <c r="U20" i="20" s="1"/>
  <c r="J27" i="20"/>
  <c r="U8" i="21"/>
  <c r="W20" i="19"/>
  <c r="X20" i="19" s="1"/>
  <c r="Y20" i="19" s="1"/>
  <c r="M26" i="56"/>
  <c r="AO27" i="21"/>
  <c r="T16" i="22"/>
  <c r="AS20" i="18"/>
  <c r="AS21" i="18" s="1"/>
  <c r="AR21" i="18"/>
  <c r="AS24" i="21"/>
  <c r="AS25" i="21" s="1"/>
  <c r="I35" i="57"/>
  <c r="AO26" i="18"/>
  <c r="AU26" i="21"/>
  <c r="AU27" i="21" s="1"/>
  <c r="AW11" i="21"/>
  <c r="AW26" i="21" s="1"/>
  <c r="AW27" i="21" s="1"/>
  <c r="AQ26" i="20"/>
  <c r="I16" i="18"/>
  <c r="BH12" i="18"/>
  <c r="BH27" i="18" s="1"/>
  <c r="BI12" i="18"/>
  <c r="G12" i="18"/>
  <c r="E16" i="18"/>
  <c r="AS25" i="19"/>
  <c r="AE16" i="18"/>
  <c r="AJ16" i="18" s="1"/>
  <c r="AO16" i="23" s="1"/>
  <c r="AJ12" i="18"/>
  <c r="AO12" i="23" s="1"/>
  <c r="AS24" i="22"/>
  <c r="AS25" i="22" s="1"/>
  <c r="BF26" i="22"/>
  <c r="BF27" i="22" s="1"/>
  <c r="AS11" i="20"/>
  <c r="AW25" i="19"/>
  <c r="AW26" i="19" s="1"/>
  <c r="AW27" i="19" s="1"/>
  <c r="AU26" i="19"/>
  <c r="AU27" i="19" s="1"/>
  <c r="BH14" i="20"/>
  <c r="BI14" i="20"/>
  <c r="AP27" i="22"/>
  <c r="AS8" i="19"/>
  <c r="AS11" i="19" s="1"/>
  <c r="AR11" i="19"/>
  <c r="K27" i="20"/>
  <c r="AR11" i="22"/>
  <c r="R33" i="22"/>
  <c r="AW16" i="22"/>
  <c r="AU26" i="22"/>
  <c r="AU27" i="22" s="1"/>
  <c r="AP26" i="21"/>
  <c r="AP27" i="21" s="1"/>
  <c r="BH25" i="21"/>
  <c r="AS14" i="20"/>
  <c r="AS16" i="20" s="1"/>
  <c r="AN26" i="19"/>
  <c r="AN27" i="19" s="1"/>
  <c r="AP26" i="19"/>
  <c r="AP27" i="19" s="1"/>
  <c r="BK17" i="18"/>
  <c r="BK21" i="18" s="1"/>
  <c r="K21" i="18"/>
  <c r="AP26" i="18"/>
  <c r="AP27" i="18" s="1"/>
  <c r="AQ26" i="22"/>
  <c r="AQ27" i="22" s="1"/>
  <c r="BG26" i="22"/>
  <c r="BG27" i="22" s="1"/>
  <c r="R27" i="22"/>
  <c r="BI9" i="18"/>
  <c r="AR25" i="18"/>
  <c r="BH13" i="19"/>
  <c r="AS25" i="18"/>
  <c r="BH21" i="21"/>
  <c r="AN26" i="20"/>
  <c r="AN27" i="20" s="1"/>
  <c r="AV26" i="19"/>
  <c r="AV27" i="19" s="1"/>
  <c r="AE11" i="18"/>
  <c r="I16" i="19"/>
  <c r="I21" i="20"/>
  <c r="BI17" i="20"/>
  <c r="I16" i="20"/>
  <c r="BI12" i="20"/>
  <c r="K21" i="21"/>
  <c r="BK17" i="21"/>
  <c r="BK21" i="21" s="1"/>
  <c r="AR25" i="19"/>
  <c r="BG26" i="21"/>
  <c r="BG27" i="21" s="1"/>
  <c r="BH18" i="19"/>
  <c r="BI18" i="19"/>
  <c r="S27" i="19"/>
  <c r="K11" i="20"/>
  <c r="K26" i="20" s="1"/>
  <c r="AS18" i="20"/>
  <c r="AS21" i="20" s="1"/>
  <c r="AQ26" i="19"/>
  <c r="AQ27" i="19" s="1"/>
  <c r="BG26" i="20"/>
  <c r="BG27" i="20" s="1"/>
  <c r="J23" i="58"/>
  <c r="J24" i="58" s="1"/>
  <c r="J72" i="90" l="1"/>
  <c r="J73" i="90" s="1"/>
  <c r="J66" i="89"/>
  <c r="J67" i="89" s="1"/>
  <c r="J329" i="88"/>
  <c r="J330" i="88" s="1"/>
  <c r="AW26" i="20"/>
  <c r="AW27" i="20" s="1"/>
  <c r="BI21" i="18"/>
  <c r="N21" i="18"/>
  <c r="AR27" i="22"/>
  <c r="N25" i="22"/>
  <c r="BL10" i="19"/>
  <c r="V10" i="19"/>
  <c r="J25" i="58"/>
  <c r="M24" i="55"/>
  <c r="AS26" i="18"/>
  <c r="AS27" i="18" s="1"/>
  <c r="H35" i="55"/>
  <c r="I5" i="55"/>
  <c r="W15" i="20"/>
  <c r="X15" i="20" s="1"/>
  <c r="Y15" i="20" s="1"/>
  <c r="M25" i="55"/>
  <c r="BL15" i="20"/>
  <c r="N16" i="22"/>
  <c r="AW26" i="22"/>
  <c r="AW27" i="22" s="1"/>
  <c r="V20" i="19"/>
  <c r="W14" i="22"/>
  <c r="X14" i="22" s="1"/>
  <c r="Y14" i="22" s="1"/>
  <c r="AJ27" i="20"/>
  <c r="AY27" i="23" s="1"/>
  <c r="AY26" i="23"/>
  <c r="BL18" i="19"/>
  <c r="W18" i="19"/>
  <c r="X18" i="19" s="1"/>
  <c r="Y18" i="19" s="1"/>
  <c r="V18" i="19"/>
  <c r="BL15" i="18"/>
  <c r="W15" i="18"/>
  <c r="X15" i="18" s="1"/>
  <c r="Y15" i="18" s="1"/>
  <c r="V15" i="18"/>
  <c r="F14" i="57"/>
  <c r="D14" i="57" s="1"/>
  <c r="V20" i="22"/>
  <c r="U17" i="18"/>
  <c r="S33" i="21"/>
  <c r="W23" i="21"/>
  <c r="X23" i="21" s="1"/>
  <c r="Y23" i="21" s="1"/>
  <c r="AC23" i="21" s="1"/>
  <c r="BL14" i="18"/>
  <c r="V10" i="22"/>
  <c r="U17" i="20"/>
  <c r="W17" i="20" s="1"/>
  <c r="AJ26" i="21"/>
  <c r="BD26" i="23" s="1"/>
  <c r="AR27" i="19"/>
  <c r="AE26" i="22"/>
  <c r="AJ26" i="22" s="1"/>
  <c r="W14" i="19"/>
  <c r="X14" i="19" s="1"/>
  <c r="Y14" i="19" s="1"/>
  <c r="AB14" i="19" s="1"/>
  <c r="AL14" i="19" s="1"/>
  <c r="AV14" i="23" s="1"/>
  <c r="AP52" i="23" s="1"/>
  <c r="BL14" i="19"/>
  <c r="V24" i="18"/>
  <c r="J29" i="57"/>
  <c r="J30" i="57" s="1"/>
  <c r="J15" i="57" s="1"/>
  <c r="J16" i="57" s="1"/>
  <c r="J30" i="56"/>
  <c r="AW26" i="18"/>
  <c r="AW27" i="18" s="1"/>
  <c r="BI11" i="22"/>
  <c r="BH11" i="22"/>
  <c r="BH26" i="22" s="1"/>
  <c r="N11" i="22"/>
  <c r="W24" i="18"/>
  <c r="X24" i="18" s="1"/>
  <c r="Y24" i="18" s="1"/>
  <c r="BM24" i="18" s="1"/>
  <c r="W24" i="22"/>
  <c r="X24" i="22" s="1"/>
  <c r="Y24" i="22" s="1"/>
  <c r="AB24" i="22" s="1"/>
  <c r="J27" i="57"/>
  <c r="BD8" i="23"/>
  <c r="K23" i="57"/>
  <c r="K28" i="57"/>
  <c r="BI16" i="21"/>
  <c r="N16" i="21"/>
  <c r="BH16" i="21"/>
  <c r="J25" i="57"/>
  <c r="M22" i="55"/>
  <c r="N24" i="55" s="1"/>
  <c r="W13" i="18"/>
  <c r="X13" i="18" s="1"/>
  <c r="Y13" i="18" s="1"/>
  <c r="W19" i="18"/>
  <c r="X19" i="18" s="1"/>
  <c r="Y19" i="18" s="1"/>
  <c r="AD19" i="18" s="1"/>
  <c r="BL19" i="18"/>
  <c r="W18" i="20"/>
  <c r="X18" i="20" s="1"/>
  <c r="Y18" i="20" s="1"/>
  <c r="AC18" i="20" s="1"/>
  <c r="H29" i="57"/>
  <c r="H30" i="57" s="1"/>
  <c r="H15" i="57" s="1"/>
  <c r="H16" i="57" s="1"/>
  <c r="H44" i="57" s="1"/>
  <c r="H43" i="57" s="1"/>
  <c r="BL17" i="20"/>
  <c r="BL21" i="20" s="1"/>
  <c r="BI16" i="22"/>
  <c r="BL18" i="20"/>
  <c r="V13" i="18"/>
  <c r="T27" i="21"/>
  <c r="W10" i="22"/>
  <c r="X10" i="22" s="1"/>
  <c r="Y10" i="22" s="1"/>
  <c r="Z10" i="22" s="1"/>
  <c r="M29" i="55"/>
  <c r="M30" i="55" s="1"/>
  <c r="M15" i="55" s="1"/>
  <c r="M16" i="55" s="1"/>
  <c r="M37" i="55" s="1"/>
  <c r="M36" i="55" s="1"/>
  <c r="N11" i="21"/>
  <c r="BH11" i="21"/>
  <c r="BH26" i="21" s="1"/>
  <c r="I26" i="21"/>
  <c r="N26" i="21" s="1"/>
  <c r="BI11" i="21"/>
  <c r="W24" i="21"/>
  <c r="X24" i="21" s="1"/>
  <c r="Y24" i="21" s="1"/>
  <c r="BL24" i="21"/>
  <c r="V24" i="21"/>
  <c r="AD15" i="21"/>
  <c r="AB15" i="21"/>
  <c r="BM15" i="21"/>
  <c r="AA15" i="21"/>
  <c r="AC15" i="21"/>
  <c r="Z15" i="21"/>
  <c r="BL9" i="20"/>
  <c r="W9" i="20"/>
  <c r="X9" i="20" s="1"/>
  <c r="Y9" i="20" s="1"/>
  <c r="V9" i="20"/>
  <c r="N25" i="18"/>
  <c r="BH25" i="18"/>
  <c r="BL18" i="21"/>
  <c r="W18" i="21"/>
  <c r="X18" i="21" s="1"/>
  <c r="Y18" i="21" s="1"/>
  <c r="V18" i="21"/>
  <c r="U8" i="18"/>
  <c r="G11" i="18"/>
  <c r="G26" i="18" s="1"/>
  <c r="S33" i="18" s="1"/>
  <c r="F26" i="19"/>
  <c r="H11" i="19"/>
  <c r="H26" i="19" s="1"/>
  <c r="W10" i="20"/>
  <c r="X10" i="20" s="1"/>
  <c r="Y10" i="20" s="1"/>
  <c r="V10" i="20"/>
  <c r="BL10" i="20"/>
  <c r="W10" i="21"/>
  <c r="X10" i="21" s="1"/>
  <c r="Y10" i="21" s="1"/>
  <c r="AD10" i="21" s="1"/>
  <c r="AE27" i="19"/>
  <c r="AJ26" i="19"/>
  <c r="AD14" i="19"/>
  <c r="AA14" i="19"/>
  <c r="BI25" i="18"/>
  <c r="BL14" i="21"/>
  <c r="BL10" i="21"/>
  <c r="BL20" i="22"/>
  <c r="BL14" i="20"/>
  <c r="V14" i="20"/>
  <c r="V17" i="20"/>
  <c r="U21" i="20"/>
  <c r="V14" i="21"/>
  <c r="V19" i="19"/>
  <c r="BL19" i="19"/>
  <c r="W19" i="19"/>
  <c r="X19" i="19" s="1"/>
  <c r="Y19" i="19" s="1"/>
  <c r="J54" i="56"/>
  <c r="J53" i="56" s="1"/>
  <c r="J42" i="56"/>
  <c r="J41" i="56" s="1"/>
  <c r="G11" i="22"/>
  <c r="G26" i="22" s="1"/>
  <c r="S33" i="22" s="1"/>
  <c r="G27" i="22"/>
  <c r="W23" i="22"/>
  <c r="X23" i="22" s="1"/>
  <c r="Y23" i="22" s="1"/>
  <c r="BM23" i="22" s="1"/>
  <c r="W20" i="18"/>
  <c r="X20" i="18" s="1"/>
  <c r="Y20" i="18" s="1"/>
  <c r="W23" i="19"/>
  <c r="X23" i="19" s="1"/>
  <c r="Y23" i="19" s="1"/>
  <c r="R33" i="20"/>
  <c r="S33" i="20" s="1"/>
  <c r="X14" i="21"/>
  <c r="Y14" i="21" s="1"/>
  <c r="AD14" i="21" s="1"/>
  <c r="T25" i="21"/>
  <c r="U22" i="21"/>
  <c r="BL23" i="19"/>
  <c r="BL19" i="21"/>
  <c r="W9" i="22"/>
  <c r="X9" i="22" s="1"/>
  <c r="Y9" i="22" s="1"/>
  <c r="V19" i="22"/>
  <c r="BL19" i="22"/>
  <c r="W19" i="22"/>
  <c r="X19" i="22" s="1"/>
  <c r="Y19" i="22" s="1"/>
  <c r="U17" i="21"/>
  <c r="T21" i="21"/>
  <c r="M27" i="55"/>
  <c r="V15" i="22"/>
  <c r="BL20" i="18"/>
  <c r="T27" i="18"/>
  <c r="W15" i="19"/>
  <c r="X15" i="19" s="1"/>
  <c r="Y15" i="19" s="1"/>
  <c r="V23" i="19"/>
  <c r="V23" i="18"/>
  <c r="V9" i="22"/>
  <c r="W10" i="19"/>
  <c r="X10" i="19" s="1"/>
  <c r="Y10" i="19" s="1"/>
  <c r="AY8" i="23"/>
  <c r="BD8" i="20"/>
  <c r="BL24" i="20"/>
  <c r="V24" i="20"/>
  <c r="N21" i="22"/>
  <c r="BH21" i="22"/>
  <c r="BI21" i="22"/>
  <c r="M23" i="55"/>
  <c r="V18" i="18"/>
  <c r="W18" i="18"/>
  <c r="X18" i="18" s="1"/>
  <c r="Y18" i="18" s="1"/>
  <c r="BL18" i="18"/>
  <c r="D19" i="56"/>
  <c r="F26" i="56"/>
  <c r="X20" i="22"/>
  <c r="Y20" i="22" s="1"/>
  <c r="AA20" i="22" s="1"/>
  <c r="V22" i="18"/>
  <c r="BL22" i="18"/>
  <c r="BL25" i="18" s="1"/>
  <c r="W22" i="18"/>
  <c r="X22" i="18" s="1"/>
  <c r="Y22" i="18" s="1"/>
  <c r="U25" i="18"/>
  <c r="J44" i="57"/>
  <c r="J43" i="57" s="1"/>
  <c r="J37" i="57"/>
  <c r="J36" i="57" s="1"/>
  <c r="BI11" i="20"/>
  <c r="BH11" i="20"/>
  <c r="BH26" i="20" s="1"/>
  <c r="I26" i="20"/>
  <c r="N26" i="20" s="1"/>
  <c r="N11" i="20"/>
  <c r="AJ27" i="21"/>
  <c r="BD27" i="23" s="1"/>
  <c r="W14" i="20"/>
  <c r="X14" i="20" s="1"/>
  <c r="Y14" i="20" s="1"/>
  <c r="AA14" i="20" s="1"/>
  <c r="V20" i="21"/>
  <c r="W20" i="21"/>
  <c r="X20" i="21" s="1"/>
  <c r="Y20" i="21" s="1"/>
  <c r="BL20" i="21"/>
  <c r="X19" i="21"/>
  <c r="Y19" i="21" s="1"/>
  <c r="AD19" i="21" s="1"/>
  <c r="U12" i="19"/>
  <c r="T16" i="19"/>
  <c r="V18" i="22"/>
  <c r="W18" i="22"/>
  <c r="X18" i="22" s="1"/>
  <c r="Y18" i="22" s="1"/>
  <c r="BL18" i="22"/>
  <c r="BL23" i="22"/>
  <c r="W15" i="22"/>
  <c r="X15" i="22" s="1"/>
  <c r="Y15" i="22" s="1"/>
  <c r="AD15" i="22" s="1"/>
  <c r="V13" i="19"/>
  <c r="BL13" i="19"/>
  <c r="W13" i="19"/>
  <c r="X13" i="19" s="1"/>
  <c r="Y13" i="19" s="1"/>
  <c r="BI25" i="22"/>
  <c r="V15" i="19"/>
  <c r="W23" i="18"/>
  <c r="X23" i="18" s="1"/>
  <c r="Y23" i="18" s="1"/>
  <c r="BM23" i="18" s="1"/>
  <c r="V13" i="22"/>
  <c r="BL13" i="22"/>
  <c r="W13" i="22"/>
  <c r="X13" i="22" s="1"/>
  <c r="Y13" i="22" s="1"/>
  <c r="H11" i="20"/>
  <c r="H26" i="20" s="1"/>
  <c r="D26" i="20"/>
  <c r="V23" i="20"/>
  <c r="W23" i="20"/>
  <c r="X23" i="20" s="1"/>
  <c r="Y23" i="20" s="1"/>
  <c r="BL23" i="20"/>
  <c r="F26" i="18"/>
  <c r="H11" i="18"/>
  <c r="H26" i="18" s="1"/>
  <c r="U17" i="22"/>
  <c r="BM10" i="22"/>
  <c r="N21" i="20"/>
  <c r="BI21" i="20"/>
  <c r="BH21" i="20"/>
  <c r="N16" i="18"/>
  <c r="BH16" i="18"/>
  <c r="BI16" i="18"/>
  <c r="V8" i="21"/>
  <c r="BL8" i="21"/>
  <c r="BL11" i="21" s="1"/>
  <c r="BL26" i="21" s="1"/>
  <c r="U11" i="21"/>
  <c r="W8" i="21"/>
  <c r="X8" i="21" s="1"/>
  <c r="V9" i="19"/>
  <c r="W9" i="19"/>
  <c r="X9" i="19"/>
  <c r="Y9" i="19" s="1"/>
  <c r="BL9" i="19"/>
  <c r="V10" i="18"/>
  <c r="BL10" i="18"/>
  <c r="W10" i="18"/>
  <c r="X10" i="18" s="1"/>
  <c r="Y10" i="18" s="1"/>
  <c r="F14" i="55"/>
  <c r="D6" i="55"/>
  <c r="G27" i="53" s="1"/>
  <c r="G30" i="53" s="1"/>
  <c r="I42" i="56"/>
  <c r="I41" i="56" s="1"/>
  <c r="I54" i="56"/>
  <c r="I53" i="56" s="1"/>
  <c r="I29" i="55"/>
  <c r="I30" i="55" s="1"/>
  <c r="I15" i="55" s="1"/>
  <c r="I16" i="55" s="1"/>
  <c r="I27" i="57"/>
  <c r="I26" i="57"/>
  <c r="I29" i="57"/>
  <c r="I30" i="57" s="1"/>
  <c r="I15" i="57" s="1"/>
  <c r="I16" i="57" s="1"/>
  <c r="K25" i="55"/>
  <c r="K28" i="55"/>
  <c r="K26" i="55"/>
  <c r="K23" i="55"/>
  <c r="K24" i="55"/>
  <c r="K27" i="55"/>
  <c r="K29" i="55"/>
  <c r="K30" i="55" s="1"/>
  <c r="K15" i="55" s="1"/>
  <c r="K16" i="55" s="1"/>
  <c r="BI21" i="19"/>
  <c r="N21" i="19"/>
  <c r="BH21" i="19"/>
  <c r="K28" i="56"/>
  <c r="K30" i="56"/>
  <c r="K34" i="56"/>
  <c r="K35" i="56" s="1"/>
  <c r="K20" i="56" s="1"/>
  <c r="K21" i="56" s="1"/>
  <c r="K32" i="56"/>
  <c r="K33" i="56"/>
  <c r="K29" i="56"/>
  <c r="K31" i="56"/>
  <c r="BH16" i="19"/>
  <c r="BI16" i="19"/>
  <c r="N16" i="19"/>
  <c r="J26" i="55"/>
  <c r="J29" i="55"/>
  <c r="J30" i="55" s="1"/>
  <c r="J15" i="55" s="1"/>
  <c r="J16" i="55" s="1"/>
  <c r="J25" i="55"/>
  <c r="G28" i="55"/>
  <c r="G27" i="55"/>
  <c r="T27" i="20"/>
  <c r="U8" i="20"/>
  <c r="T11" i="20"/>
  <c r="T26" i="20" s="1"/>
  <c r="AR26" i="19"/>
  <c r="I5" i="56"/>
  <c r="H40" i="56"/>
  <c r="T11" i="19"/>
  <c r="T26" i="19" s="1"/>
  <c r="U8" i="19"/>
  <c r="T27" i="19"/>
  <c r="U22" i="19"/>
  <c r="L5" i="57"/>
  <c r="K35" i="57"/>
  <c r="U13" i="21"/>
  <c r="G27" i="21"/>
  <c r="V20" i="20"/>
  <c r="W20" i="20"/>
  <c r="X20" i="20" s="1"/>
  <c r="Y20" i="20" s="1"/>
  <c r="BL20" i="20"/>
  <c r="K29" i="57"/>
  <c r="K30" i="57" s="1"/>
  <c r="K15" i="57" s="1"/>
  <c r="K16" i="57" s="1"/>
  <c r="K27" i="57"/>
  <c r="K24" i="57"/>
  <c r="K26" i="57"/>
  <c r="K25" i="57"/>
  <c r="Z24" i="20"/>
  <c r="AD24" i="20"/>
  <c r="BM24" i="20"/>
  <c r="AB24" i="20"/>
  <c r="AA24" i="20"/>
  <c r="AC24" i="20"/>
  <c r="N28" i="57"/>
  <c r="N29" i="57"/>
  <c r="N30" i="57" s="1"/>
  <c r="N15" i="57" s="1"/>
  <c r="N16" i="57" s="1"/>
  <c r="N27" i="57"/>
  <c r="N22" i="57"/>
  <c r="N24" i="57"/>
  <c r="N23" i="57"/>
  <c r="N25" i="57"/>
  <c r="N26" i="57"/>
  <c r="W24" i="19"/>
  <c r="X24" i="19" s="1"/>
  <c r="Y24" i="19" s="1"/>
  <c r="V24" i="19"/>
  <c r="BL24" i="19"/>
  <c r="AC24" i="22"/>
  <c r="AR26" i="21"/>
  <c r="Z15" i="22"/>
  <c r="G32" i="56"/>
  <c r="G33" i="56"/>
  <c r="AC19" i="20"/>
  <c r="AB19" i="20"/>
  <c r="BM19" i="20"/>
  <c r="AA19" i="20"/>
  <c r="AD19" i="20"/>
  <c r="Z19" i="20"/>
  <c r="AA14" i="22"/>
  <c r="AD14" i="22"/>
  <c r="Z14" i="22"/>
  <c r="BM14" i="22"/>
  <c r="AB14" i="22"/>
  <c r="AC14" i="22"/>
  <c r="AS16" i="19"/>
  <c r="AS26" i="19" s="1"/>
  <c r="AS27" i="19" s="1"/>
  <c r="U17" i="19"/>
  <c r="T21" i="19"/>
  <c r="U28" i="55"/>
  <c r="M29" i="56"/>
  <c r="M31" i="56"/>
  <c r="M27" i="56"/>
  <c r="M34" i="56"/>
  <c r="M35" i="56" s="1"/>
  <c r="M20" i="56" s="1"/>
  <c r="M21" i="56" s="1"/>
  <c r="M32" i="56"/>
  <c r="M33" i="56"/>
  <c r="M28" i="56"/>
  <c r="M30" i="56"/>
  <c r="AJ11" i="18"/>
  <c r="AO11" i="23" s="1"/>
  <c r="AE26" i="18"/>
  <c r="Z14" i="21"/>
  <c r="AA14" i="21"/>
  <c r="AC14" i="21"/>
  <c r="AS26" i="20"/>
  <c r="AS27" i="20" s="1"/>
  <c r="U25" i="22"/>
  <c r="W22" i="22"/>
  <c r="X22" i="22" s="1"/>
  <c r="Y22" i="22" s="1"/>
  <c r="V22" i="22"/>
  <c r="BL22" i="22"/>
  <c r="BL25" i="22" s="1"/>
  <c r="AR26" i="22"/>
  <c r="G16" i="18"/>
  <c r="G27" i="18"/>
  <c r="U12" i="18"/>
  <c r="AD15" i="20"/>
  <c r="AB15" i="20"/>
  <c r="AA15" i="20"/>
  <c r="BM15" i="20"/>
  <c r="AC15" i="20"/>
  <c r="Z15" i="20"/>
  <c r="AR27" i="21"/>
  <c r="G25" i="20"/>
  <c r="U22" i="20"/>
  <c r="G27" i="20"/>
  <c r="AD18" i="20"/>
  <c r="Z18" i="20"/>
  <c r="BK27" i="21"/>
  <c r="BK16" i="21"/>
  <c r="Q28" i="55"/>
  <c r="V9" i="21"/>
  <c r="W9" i="21"/>
  <c r="X9" i="21" s="1"/>
  <c r="Y9" i="21" s="1"/>
  <c r="BL9" i="21"/>
  <c r="T27" i="22"/>
  <c r="T11" i="22"/>
  <c r="T26" i="22" s="1"/>
  <c r="U8" i="22"/>
  <c r="H37" i="57"/>
  <c r="H36" i="57" s="1"/>
  <c r="AQ27" i="20"/>
  <c r="AR27" i="20" s="1"/>
  <c r="AR26" i="20"/>
  <c r="AS26" i="21"/>
  <c r="AS27" i="21" s="1"/>
  <c r="AA14" i="18"/>
  <c r="AD14" i="18"/>
  <c r="AB14" i="18"/>
  <c r="BM14" i="18"/>
  <c r="Z14" i="18"/>
  <c r="AC14" i="18"/>
  <c r="T16" i="21"/>
  <c r="U12" i="21"/>
  <c r="BM20" i="19"/>
  <c r="AD20" i="19"/>
  <c r="AC20" i="19"/>
  <c r="AB20" i="19"/>
  <c r="AA20" i="19"/>
  <c r="Z20" i="19"/>
  <c r="AS26" i="22"/>
  <c r="AS27" i="22" s="1"/>
  <c r="H11" i="21"/>
  <c r="H26" i="21" s="1"/>
  <c r="F26" i="21"/>
  <c r="BI16" i="20"/>
  <c r="N16" i="20"/>
  <c r="BH16" i="20"/>
  <c r="AO27" i="18"/>
  <c r="AR27" i="18" s="1"/>
  <c r="AR26" i="18"/>
  <c r="BL12" i="22"/>
  <c r="U16" i="22"/>
  <c r="W12" i="22"/>
  <c r="X12" i="22" s="1"/>
  <c r="Y12" i="22" s="1"/>
  <c r="V12" i="22"/>
  <c r="W9" i="18"/>
  <c r="X9" i="18" s="1"/>
  <c r="Y9" i="18" s="1"/>
  <c r="V9" i="18"/>
  <c r="BL9" i="18"/>
  <c r="M44" i="57"/>
  <c r="M43" i="57" s="1"/>
  <c r="M37" i="57"/>
  <c r="M36" i="57" s="1"/>
  <c r="Z23" i="21"/>
  <c r="BM23" i="21"/>
  <c r="AA23" i="21"/>
  <c r="Z19" i="18"/>
  <c r="AC19" i="18"/>
  <c r="BM19" i="21"/>
  <c r="AA19" i="21"/>
  <c r="AB19" i="21"/>
  <c r="Z19" i="21"/>
  <c r="I31" i="56"/>
  <c r="I32" i="56"/>
  <c r="BL13" i="20"/>
  <c r="W13" i="20"/>
  <c r="X13" i="20" s="1"/>
  <c r="Y13" i="20" s="1"/>
  <c r="V13" i="20"/>
  <c r="U12" i="20"/>
  <c r="T16" i="20"/>
  <c r="AB18" i="20" l="1"/>
  <c r="AB14" i="20"/>
  <c r="AB24" i="18"/>
  <c r="AD24" i="18"/>
  <c r="AD23" i="22"/>
  <c r="AB19" i="18"/>
  <c r="AA19" i="18"/>
  <c r="BM19" i="18"/>
  <c r="AA20" i="18"/>
  <c r="AM20" i="23" s="1"/>
  <c r="Z20" i="18"/>
  <c r="F21" i="57"/>
  <c r="AD10" i="22"/>
  <c r="N22" i="55"/>
  <c r="AC14" i="19"/>
  <c r="Z14" i="19"/>
  <c r="BM15" i="22"/>
  <c r="AA10" i="21"/>
  <c r="AK10" i="21" s="1"/>
  <c r="BE10" i="23" s="1"/>
  <c r="AS49" i="23" s="1"/>
  <c r="N26" i="55"/>
  <c r="BM14" i="19"/>
  <c r="X17" i="20"/>
  <c r="Y17" i="20" s="1"/>
  <c r="AA10" i="22"/>
  <c r="BG10" i="23" s="1"/>
  <c r="J5" i="55"/>
  <c r="I35" i="55"/>
  <c r="AA15" i="18"/>
  <c r="Z15" i="18"/>
  <c r="AB15" i="18"/>
  <c r="BM15" i="18"/>
  <c r="AC15" i="18"/>
  <c r="AD15" i="18"/>
  <c r="AC18" i="19"/>
  <c r="AD18" i="19"/>
  <c r="BM18" i="19"/>
  <c r="Z18" i="19"/>
  <c r="AB18" i="19"/>
  <c r="AS18" i="23" s="1"/>
  <c r="AA18" i="19"/>
  <c r="AR18" i="23" s="1"/>
  <c r="AA24" i="22"/>
  <c r="AK24" i="22" s="1"/>
  <c r="BJ24" i="23" s="1"/>
  <c r="AU60" i="23" s="1"/>
  <c r="AA23" i="22"/>
  <c r="AA23" i="18"/>
  <c r="AK23" i="18" s="1"/>
  <c r="AP23" i="23" s="1"/>
  <c r="AM59" i="23" s="1"/>
  <c r="AD23" i="21"/>
  <c r="AA18" i="20"/>
  <c r="BM14" i="21"/>
  <c r="AB15" i="22"/>
  <c r="AB23" i="22"/>
  <c r="BH23" i="23" s="1"/>
  <c r="AD14" i="20"/>
  <c r="Z24" i="18"/>
  <c r="J46" i="57"/>
  <c r="J54" i="57" s="1"/>
  <c r="BM18" i="20"/>
  <c r="AB23" i="21"/>
  <c r="BC23" i="23" s="1"/>
  <c r="AB10" i="21"/>
  <c r="AD24" i="22"/>
  <c r="AA24" i="18"/>
  <c r="AK24" i="18" s="1"/>
  <c r="AP24" i="23" s="1"/>
  <c r="AM60" i="23" s="1"/>
  <c r="AE27" i="22"/>
  <c r="L27" i="57"/>
  <c r="L26" i="57"/>
  <c r="L25" i="57"/>
  <c r="L24" i="57"/>
  <c r="L29" i="57"/>
  <c r="L30" i="57" s="1"/>
  <c r="L15" i="57" s="1"/>
  <c r="L16" i="57" s="1"/>
  <c r="L23" i="57"/>
  <c r="W17" i="18"/>
  <c r="X17" i="18" s="1"/>
  <c r="Y17" i="18" s="1"/>
  <c r="U21" i="18"/>
  <c r="Z14" i="20"/>
  <c r="AC10" i="21"/>
  <c r="BM24" i="22"/>
  <c r="AC24" i="18"/>
  <c r="V17" i="18"/>
  <c r="M44" i="55"/>
  <c r="M43" i="55" s="1"/>
  <c r="M46" i="55" s="1"/>
  <c r="Z24" i="22"/>
  <c r="Z10" i="21"/>
  <c r="AS14" i="23"/>
  <c r="AC23" i="22"/>
  <c r="BL17" i="18"/>
  <c r="BL21" i="18" s="1"/>
  <c r="Z15" i="19"/>
  <c r="AD15" i="19"/>
  <c r="AA15" i="19"/>
  <c r="AC15" i="19"/>
  <c r="AB13" i="18"/>
  <c r="AC13" i="18"/>
  <c r="AD13" i="18"/>
  <c r="Z13" i="18"/>
  <c r="BM13" i="18"/>
  <c r="AA13" i="18"/>
  <c r="AC23" i="19"/>
  <c r="AD23" i="19"/>
  <c r="N23" i="55"/>
  <c r="Z23" i="18"/>
  <c r="AC10" i="22"/>
  <c r="J56" i="56"/>
  <c r="N27" i="55"/>
  <c r="AB20" i="22"/>
  <c r="BH20" i="23" s="1"/>
  <c r="N29" i="55"/>
  <c r="N30" i="55" s="1"/>
  <c r="N15" i="55" s="1"/>
  <c r="N16" i="55" s="1"/>
  <c r="N44" i="55" s="1"/>
  <c r="N43" i="55" s="1"/>
  <c r="M46" i="57"/>
  <c r="AB10" i="22"/>
  <c r="BH10" i="23" s="1"/>
  <c r="N25" i="55"/>
  <c r="AC13" i="19"/>
  <c r="Z13" i="19"/>
  <c r="AB13" i="19"/>
  <c r="BM13" i="19"/>
  <c r="AD13" i="19"/>
  <c r="AA13" i="19"/>
  <c r="AB9" i="22"/>
  <c r="BH9" i="23" s="1"/>
  <c r="AA9" i="22"/>
  <c r="AK9" i="22" s="1"/>
  <c r="BJ9" i="23" s="1"/>
  <c r="AU48" i="23" s="1"/>
  <c r="BM9" i="22"/>
  <c r="Z9" i="22"/>
  <c r="AD9" i="22"/>
  <c r="AC9" i="22"/>
  <c r="AA19" i="19"/>
  <c r="AD19" i="19"/>
  <c r="AB19" i="19"/>
  <c r="AC19" i="19"/>
  <c r="BM19" i="19"/>
  <c r="Z19" i="19"/>
  <c r="AD20" i="21"/>
  <c r="Z20" i="21"/>
  <c r="BM20" i="21"/>
  <c r="AA20" i="21"/>
  <c r="AB20" i="21"/>
  <c r="AC20" i="21"/>
  <c r="Z23" i="20"/>
  <c r="AA23" i="20"/>
  <c r="AD23" i="20"/>
  <c r="AC23" i="20"/>
  <c r="BM23" i="20"/>
  <c r="AB23" i="20"/>
  <c r="AA24" i="21"/>
  <c r="BB24" i="23" s="1"/>
  <c r="BM24" i="21"/>
  <c r="AD24" i="21"/>
  <c r="AB24" i="21"/>
  <c r="BC24" i="23" s="1"/>
  <c r="Z24" i="21"/>
  <c r="AC24" i="21"/>
  <c r="AK14" i="19"/>
  <c r="AU14" i="23" s="1"/>
  <c r="AO52" i="23" s="1"/>
  <c r="AR14" i="23"/>
  <c r="BM18" i="21"/>
  <c r="AB18" i="21"/>
  <c r="Z18" i="21"/>
  <c r="AA18" i="21"/>
  <c r="AD18" i="21"/>
  <c r="AC18" i="21"/>
  <c r="AK15" i="21"/>
  <c r="BE15" i="23" s="1"/>
  <c r="AS53" i="23" s="1"/>
  <c r="BB15" i="23"/>
  <c r="BM23" i="19"/>
  <c r="AC20" i="22"/>
  <c r="F33" i="56"/>
  <c r="G34" i="56" s="1"/>
  <c r="G35" i="56" s="1"/>
  <c r="G20" i="56" s="1"/>
  <c r="G21" i="56" s="1"/>
  <c r="G42" i="56" s="1"/>
  <c r="G41" i="56" s="1"/>
  <c r="F34" i="56"/>
  <c r="F35" i="56" s="1"/>
  <c r="F20" i="56" s="1"/>
  <c r="AD9" i="20"/>
  <c r="Z9" i="20"/>
  <c r="BM9" i="20"/>
  <c r="AC9" i="20"/>
  <c r="AB9" i="20"/>
  <c r="AA9" i="20"/>
  <c r="AA15" i="22"/>
  <c r="AC20" i="18"/>
  <c r="BM14" i="20"/>
  <c r="BL17" i="21"/>
  <c r="BL21" i="21" s="1"/>
  <c r="U21" i="21"/>
  <c r="W17" i="21"/>
  <c r="X17" i="21" s="1"/>
  <c r="Y17" i="21" s="1"/>
  <c r="V17" i="21"/>
  <c r="AC19" i="21"/>
  <c r="AB23" i="19"/>
  <c r="AS23" i="23" s="1"/>
  <c r="BM15" i="19"/>
  <c r="BM20" i="22"/>
  <c r="AB14" i="21"/>
  <c r="AL14" i="21" s="1"/>
  <c r="BF14" i="23" s="1"/>
  <c r="AT52" i="23" s="1"/>
  <c r="AC15" i="22"/>
  <c r="AB20" i="18"/>
  <c r="AL20" i="18" s="1"/>
  <c r="AQ20" i="23" s="1"/>
  <c r="AN57" i="23" s="1"/>
  <c r="AB23" i="18"/>
  <c r="AL23" i="18" s="1"/>
  <c r="AQ23" i="23" s="1"/>
  <c r="AN59" i="23" s="1"/>
  <c r="AC14" i="20"/>
  <c r="W17" i="22"/>
  <c r="X17" i="22" s="1"/>
  <c r="Y17" i="22" s="1"/>
  <c r="V17" i="22"/>
  <c r="BL17" i="22"/>
  <c r="BL21" i="22" s="1"/>
  <c r="U21" i="22"/>
  <c r="W25" i="18"/>
  <c r="X25" i="18" s="1"/>
  <c r="Y25" i="18" s="1"/>
  <c r="V25" i="18"/>
  <c r="Z19" i="22"/>
  <c r="AB19" i="22"/>
  <c r="AA19" i="22"/>
  <c r="BM19" i="22"/>
  <c r="AC19" i="22"/>
  <c r="AD19" i="22"/>
  <c r="V22" i="21"/>
  <c r="U25" i="21"/>
  <c r="BL22" i="21"/>
  <c r="BL25" i="21" s="1"/>
  <c r="W22" i="21"/>
  <c r="X22" i="21" s="1"/>
  <c r="Y22" i="21" s="1"/>
  <c r="AJ27" i="19"/>
  <c r="AT27" i="23" s="1"/>
  <c r="AT26" i="23"/>
  <c r="BI26" i="23"/>
  <c r="AJ27" i="22"/>
  <c r="BI27" i="23" s="1"/>
  <c r="AA23" i="19"/>
  <c r="AR23" i="23" s="1"/>
  <c r="AB15" i="19"/>
  <c r="AS15" i="23" s="1"/>
  <c r="AD20" i="22"/>
  <c r="BM10" i="21"/>
  <c r="BM20" i="18"/>
  <c r="AD23" i="18"/>
  <c r="AN15" i="23"/>
  <c r="AL15" i="18"/>
  <c r="AQ15" i="23" s="1"/>
  <c r="AN53" i="23" s="1"/>
  <c r="AD22" i="18"/>
  <c r="Z22" i="18"/>
  <c r="AC22" i="18"/>
  <c r="AB22" i="18"/>
  <c r="AA22" i="18"/>
  <c r="BM22" i="18"/>
  <c r="BM25" i="18" s="1"/>
  <c r="AC10" i="19"/>
  <c r="BM10" i="19"/>
  <c r="Z10" i="19"/>
  <c r="AA10" i="19"/>
  <c r="AD10" i="19"/>
  <c r="AB10" i="19"/>
  <c r="N37" i="55"/>
  <c r="N36" i="55" s="1"/>
  <c r="AC10" i="20"/>
  <c r="AA10" i="20"/>
  <c r="Z10" i="20"/>
  <c r="BM10" i="20"/>
  <c r="AB10" i="20"/>
  <c r="AD10" i="20"/>
  <c r="V12" i="19"/>
  <c r="BL12" i="19"/>
  <c r="W12" i="19"/>
  <c r="X12" i="19" s="1"/>
  <c r="Y12" i="19" s="1"/>
  <c r="U16" i="19"/>
  <c r="AL15" i="21"/>
  <c r="BF15" i="23" s="1"/>
  <c r="AT53" i="23" s="1"/>
  <c r="BC15" i="23"/>
  <c r="Z23" i="19"/>
  <c r="Z20" i="22"/>
  <c r="AD20" i="18"/>
  <c r="Z23" i="22"/>
  <c r="AC23" i="18"/>
  <c r="O27" i="55"/>
  <c r="O23" i="55"/>
  <c r="O29" i="55"/>
  <c r="O30" i="55" s="1"/>
  <c r="O15" i="55" s="1"/>
  <c r="O16" i="55" s="1"/>
  <c r="O25" i="55"/>
  <c r="O22" i="55"/>
  <c r="O24" i="55"/>
  <c r="O26" i="55"/>
  <c r="AB18" i="22"/>
  <c r="BM18" i="22"/>
  <c r="AD18" i="22"/>
  <c r="AA18" i="22"/>
  <c r="AC18" i="22"/>
  <c r="Z18" i="22"/>
  <c r="AB13" i="22"/>
  <c r="Z13" i="22"/>
  <c r="AC13" i="22"/>
  <c r="BM13" i="22"/>
  <c r="AD13" i="22"/>
  <c r="AA13" i="22"/>
  <c r="AA18" i="18"/>
  <c r="AD18" i="18"/>
  <c r="AB18" i="18"/>
  <c r="AC18" i="18"/>
  <c r="Z18" i="18"/>
  <c r="BM18" i="18"/>
  <c r="W21" i="20"/>
  <c r="X21" i="20" s="1"/>
  <c r="Y21" i="20" s="1"/>
  <c r="V21" i="20"/>
  <c r="W8" i="18"/>
  <c r="X8" i="18" s="1"/>
  <c r="Y8" i="18" s="1"/>
  <c r="BL8" i="18"/>
  <c r="BL11" i="18" s="1"/>
  <c r="BL26" i="18" s="1"/>
  <c r="V8" i="18"/>
  <c r="U11" i="18"/>
  <c r="AC9" i="18"/>
  <c r="AD9" i="18"/>
  <c r="BM9" i="18"/>
  <c r="AB9" i="18"/>
  <c r="AA9" i="18"/>
  <c r="Z9" i="18"/>
  <c r="BM24" i="19"/>
  <c r="Z24" i="19"/>
  <c r="AA24" i="19"/>
  <c r="AB24" i="19"/>
  <c r="AD24" i="19"/>
  <c r="AC24" i="19"/>
  <c r="AA13" i="20"/>
  <c r="AC13" i="20"/>
  <c r="BM13" i="20"/>
  <c r="AD13" i="20"/>
  <c r="Z13" i="20"/>
  <c r="AB13" i="20"/>
  <c r="AN19" i="23"/>
  <c r="AL19" i="18"/>
  <c r="AQ19" i="23" s="1"/>
  <c r="AN56" i="23" s="1"/>
  <c r="N44" i="57"/>
  <c r="N43" i="57" s="1"/>
  <c r="N37" i="57"/>
  <c r="N36" i="57" s="1"/>
  <c r="AW15" i="23"/>
  <c r="AK15" i="20"/>
  <c r="AZ15" i="23" s="1"/>
  <c r="AQ53" i="23" s="1"/>
  <c r="H34" i="56"/>
  <c r="H35" i="56" s="1"/>
  <c r="H20" i="56" s="1"/>
  <c r="H21" i="56" s="1"/>
  <c r="H32" i="56"/>
  <c r="L35" i="57"/>
  <c r="M5" i="57"/>
  <c r="I44" i="55"/>
  <c r="I43" i="55" s="1"/>
  <c r="I37" i="55"/>
  <c r="I36" i="55" s="1"/>
  <c r="AK14" i="20"/>
  <c r="AZ14" i="23" s="1"/>
  <c r="AQ52" i="23" s="1"/>
  <c r="AW14" i="23"/>
  <c r="AK14" i="22"/>
  <c r="BJ14" i="23" s="1"/>
  <c r="AU52" i="23" s="1"/>
  <c r="BG14" i="23"/>
  <c r="W8" i="20"/>
  <c r="BL8" i="20"/>
  <c r="BL11" i="20" s="1"/>
  <c r="BL26" i="20" s="1"/>
  <c r="V8" i="20"/>
  <c r="U27" i="20"/>
  <c r="U11" i="20"/>
  <c r="AW19" i="23"/>
  <c r="AK19" i="20"/>
  <c r="AZ19" i="23" s="1"/>
  <c r="AQ56" i="23" s="1"/>
  <c r="D14" i="55"/>
  <c r="F21" i="55"/>
  <c r="AK23" i="22"/>
  <c r="BJ23" i="23" s="1"/>
  <c r="AU59" i="23" s="1"/>
  <c r="BG23" i="23"/>
  <c r="AK19" i="21"/>
  <c r="BE19" i="23" s="1"/>
  <c r="AS56" i="23" s="1"/>
  <c r="BB19" i="23"/>
  <c r="BB23" i="23"/>
  <c r="AK23" i="21"/>
  <c r="BE23" i="23" s="1"/>
  <c r="AS59" i="23" s="1"/>
  <c r="BL27" i="22"/>
  <c r="BL16" i="22"/>
  <c r="AK20" i="19"/>
  <c r="AU20" i="23" s="1"/>
  <c r="AO57" i="23" s="1"/>
  <c r="AR20" i="23"/>
  <c r="V12" i="18"/>
  <c r="BL12" i="18"/>
  <c r="U16" i="18"/>
  <c r="W12" i="18"/>
  <c r="X12" i="18" s="1"/>
  <c r="U27" i="18"/>
  <c r="AK14" i="21"/>
  <c r="BE14" i="23" s="1"/>
  <c r="AS52" i="23" s="1"/>
  <c r="BB14" i="23"/>
  <c r="BB10" i="23"/>
  <c r="BL17" i="19"/>
  <c r="BL21" i="19" s="1"/>
  <c r="U21" i="19"/>
  <c r="W17" i="19"/>
  <c r="X17" i="19" s="1"/>
  <c r="Y17" i="19" s="1"/>
  <c r="V17" i="19"/>
  <c r="X22" i="19"/>
  <c r="Y22" i="19" s="1"/>
  <c r="BL22" i="19"/>
  <c r="BL25" i="19" s="1"/>
  <c r="W22" i="19"/>
  <c r="V22" i="19"/>
  <c r="U25" i="19"/>
  <c r="I37" i="57"/>
  <c r="I36" i="57" s="1"/>
  <c r="I44" i="57"/>
  <c r="I43" i="57" s="1"/>
  <c r="AL23" i="22"/>
  <c r="BK23" i="23" s="1"/>
  <c r="AV59" i="23" s="1"/>
  <c r="AE27" i="18"/>
  <c r="AJ26" i="18"/>
  <c r="BC10" i="23"/>
  <c r="AL10" i="21"/>
  <c r="BF10" i="23" s="1"/>
  <c r="AT49" i="23" s="1"/>
  <c r="AM19" i="23"/>
  <c r="AK19" i="18"/>
  <c r="AP19" i="23" s="1"/>
  <c r="AM56" i="23" s="1"/>
  <c r="AX15" i="23"/>
  <c r="AL15" i="20"/>
  <c r="BA15" i="23" s="1"/>
  <c r="AR53" i="23" s="1"/>
  <c r="BM20" i="20"/>
  <c r="Z20" i="20"/>
  <c r="AB20" i="20"/>
  <c r="AD20" i="20"/>
  <c r="AA20" i="20"/>
  <c r="AC20" i="20"/>
  <c r="K44" i="55"/>
  <c r="K43" i="55" s="1"/>
  <c r="K37" i="55"/>
  <c r="K36" i="55" s="1"/>
  <c r="Z9" i="19"/>
  <c r="AB9" i="19"/>
  <c r="AA9" i="19"/>
  <c r="AC9" i="19"/>
  <c r="AD9" i="19"/>
  <c r="BM9" i="19"/>
  <c r="AL20" i="19"/>
  <c r="AV20" i="23" s="1"/>
  <c r="AP57" i="23" s="1"/>
  <c r="AS20" i="23"/>
  <c r="W8" i="22"/>
  <c r="U11" i="22"/>
  <c r="V8" i="22"/>
  <c r="U27" i="22"/>
  <c r="BL8" i="22"/>
  <c r="BL11" i="22" s="1"/>
  <c r="BL26" i="22" s="1"/>
  <c r="AX18" i="23"/>
  <c r="AL18" i="20"/>
  <c r="BA18" i="23" s="1"/>
  <c r="AR55" i="23" s="1"/>
  <c r="AA22" i="22"/>
  <c r="AB22" i="22"/>
  <c r="AD22" i="22"/>
  <c r="Z22" i="22"/>
  <c r="AC22" i="22"/>
  <c r="BM22" i="22"/>
  <c r="BM25" i="22" s="1"/>
  <c r="AX19" i="23"/>
  <c r="AL19" i="20"/>
  <c r="BA19" i="23" s="1"/>
  <c r="AR56" i="23" s="1"/>
  <c r="AL15" i="22"/>
  <c r="BK15" i="23" s="1"/>
  <c r="AV53" i="23" s="1"/>
  <c r="BH15" i="23"/>
  <c r="AW24" i="23"/>
  <c r="AK24" i="20"/>
  <c r="AZ24" i="23" s="1"/>
  <c r="AQ60" i="23" s="1"/>
  <c r="H27" i="55"/>
  <c r="H29" i="55"/>
  <c r="H30" i="55" s="1"/>
  <c r="H15" i="55" s="1"/>
  <c r="H16" i="55" s="1"/>
  <c r="L32" i="56"/>
  <c r="L31" i="56"/>
  <c r="L28" i="56"/>
  <c r="L29" i="56"/>
  <c r="L34" i="56"/>
  <c r="L35" i="56" s="1"/>
  <c r="L20" i="56" s="1"/>
  <c r="L21" i="56" s="1"/>
  <c r="L30" i="56"/>
  <c r="AM23" i="23"/>
  <c r="AX14" i="23"/>
  <c r="AL14" i="20"/>
  <c r="BA14" i="23" s="1"/>
  <c r="AR52" i="23" s="1"/>
  <c r="AN24" i="23"/>
  <c r="AL24" i="18"/>
  <c r="AQ24" i="23" s="1"/>
  <c r="AN60" i="23" s="1"/>
  <c r="AL14" i="18"/>
  <c r="AQ14" i="23" s="1"/>
  <c r="AN52" i="23" s="1"/>
  <c r="AN14" i="23"/>
  <c r="BH24" i="23"/>
  <c r="AL24" i="22"/>
  <c r="BK24" i="23" s="1"/>
  <c r="AV60" i="23" s="1"/>
  <c r="V11" i="21"/>
  <c r="W11" i="21"/>
  <c r="X11" i="21" s="1"/>
  <c r="Y11" i="21" s="1"/>
  <c r="U26" i="21"/>
  <c r="K37" i="57"/>
  <c r="K36" i="57" s="1"/>
  <c r="K44" i="57"/>
  <c r="K43" i="57" s="1"/>
  <c r="I40" i="56"/>
  <c r="J5" i="56"/>
  <c r="AM14" i="23"/>
  <c r="AK14" i="18"/>
  <c r="AP14" i="23" s="1"/>
  <c r="AM52" i="23" s="1"/>
  <c r="J37" i="55"/>
  <c r="J36" i="55" s="1"/>
  <c r="J44" i="55"/>
  <c r="J43" i="55" s="1"/>
  <c r="BC19" i="23"/>
  <c r="AL19" i="21"/>
  <c r="BF19" i="23" s="1"/>
  <c r="AT56" i="23" s="1"/>
  <c r="W12" i="21"/>
  <c r="V12" i="21"/>
  <c r="U16" i="21"/>
  <c r="BL12" i="21"/>
  <c r="W22" i="20"/>
  <c r="X22" i="20" s="1"/>
  <c r="Y22" i="20" s="1"/>
  <c r="BL22" i="20"/>
  <c r="BL25" i="20" s="1"/>
  <c r="U25" i="20"/>
  <c r="V22" i="20"/>
  <c r="Y8" i="21"/>
  <c r="AK18" i="20"/>
  <c r="AZ18" i="23" s="1"/>
  <c r="AQ55" i="23" s="1"/>
  <c r="AW18" i="23"/>
  <c r="V25" i="22"/>
  <c r="W25" i="22"/>
  <c r="X25" i="22" s="1"/>
  <c r="Y25" i="22" s="1"/>
  <c r="M54" i="56"/>
  <c r="M53" i="56" s="1"/>
  <c r="M42" i="56"/>
  <c r="M41" i="56" s="1"/>
  <c r="AL14" i="22"/>
  <c r="BK14" i="23" s="1"/>
  <c r="AV52" i="23" s="1"/>
  <c r="BH14" i="23"/>
  <c r="BG15" i="23"/>
  <c r="AK15" i="22"/>
  <c r="BJ15" i="23" s="1"/>
  <c r="AU53" i="23" s="1"/>
  <c r="O29" i="57"/>
  <c r="O30" i="57" s="1"/>
  <c r="O15" i="57" s="1"/>
  <c r="O16" i="57" s="1"/>
  <c r="O22" i="57"/>
  <c r="O23" i="57"/>
  <c r="O24" i="57"/>
  <c r="O26" i="57"/>
  <c r="O27" i="57"/>
  <c r="O25" i="57"/>
  <c r="AL24" i="20"/>
  <c r="BA24" i="23" s="1"/>
  <c r="AR60" i="23" s="1"/>
  <c r="AX24" i="23"/>
  <c r="W8" i="19"/>
  <c r="X8" i="19" s="1"/>
  <c r="V8" i="19"/>
  <c r="U11" i="19"/>
  <c r="BL8" i="19"/>
  <c r="BL11" i="19" s="1"/>
  <c r="BL26" i="19" s="1"/>
  <c r="U27" i="19"/>
  <c r="L26" i="55"/>
  <c r="L25" i="55"/>
  <c r="L24" i="55"/>
  <c r="L29" i="55"/>
  <c r="L30" i="55" s="1"/>
  <c r="L15" i="55" s="1"/>
  <c r="L16" i="55" s="1"/>
  <c r="L23" i="55"/>
  <c r="L27" i="55"/>
  <c r="U27" i="21"/>
  <c r="F29" i="57"/>
  <c r="F30" i="57" s="1"/>
  <c r="F15" i="57" s="1"/>
  <c r="F28" i="57"/>
  <c r="G29" i="57" s="1"/>
  <c r="G30" i="57" s="1"/>
  <c r="G15" i="57" s="1"/>
  <c r="G16" i="57" s="1"/>
  <c r="AR15" i="23"/>
  <c r="AK15" i="19"/>
  <c r="AU15" i="23" s="1"/>
  <c r="AO53" i="23" s="1"/>
  <c r="AC9" i="21"/>
  <c r="Z9" i="21"/>
  <c r="BM9" i="21"/>
  <c r="AA9" i="21"/>
  <c r="AB9" i="21"/>
  <c r="AD9" i="21"/>
  <c r="AB12" i="22"/>
  <c r="AC12" i="22"/>
  <c r="Z12" i="22"/>
  <c r="AD12" i="22"/>
  <c r="BM12" i="22"/>
  <c r="AA12" i="22"/>
  <c r="H46" i="57"/>
  <c r="BG20" i="23"/>
  <c r="AK20" i="22"/>
  <c r="BJ20" i="23" s="1"/>
  <c r="AU57" i="23" s="1"/>
  <c r="I56" i="56"/>
  <c r="W16" i="22"/>
  <c r="X16" i="22" s="1"/>
  <c r="Y16" i="22" s="1"/>
  <c r="V16" i="22"/>
  <c r="K54" i="56"/>
  <c r="K53" i="56" s="1"/>
  <c r="K42" i="56"/>
  <c r="K41" i="56" s="1"/>
  <c r="BL12" i="20"/>
  <c r="V12" i="20"/>
  <c r="U16" i="20"/>
  <c r="W12" i="20"/>
  <c r="X12" i="20" s="1"/>
  <c r="Y12" i="20" s="1"/>
  <c r="AL15" i="19"/>
  <c r="AV15" i="23" s="1"/>
  <c r="AP53" i="23" s="1"/>
  <c r="N29" i="56"/>
  <c r="N28" i="56"/>
  <c r="N31" i="56"/>
  <c r="N27" i="56"/>
  <c r="N32" i="56"/>
  <c r="N30" i="56"/>
  <c r="N34" i="56"/>
  <c r="N35" i="56" s="1"/>
  <c r="N20" i="56" s="1"/>
  <c r="N21" i="56" s="1"/>
  <c r="BL13" i="21"/>
  <c r="V13" i="21"/>
  <c r="W13" i="21"/>
  <c r="X13" i="21" s="1"/>
  <c r="Y13" i="21" s="1"/>
  <c r="AD10" i="18"/>
  <c r="BM10" i="18"/>
  <c r="AC10" i="18"/>
  <c r="AA10" i="18"/>
  <c r="Z10" i="18"/>
  <c r="AB10" i="18"/>
  <c r="AL23" i="21" l="1"/>
  <c r="BF23" i="23" s="1"/>
  <c r="AT59" i="23" s="1"/>
  <c r="AL18" i="19"/>
  <c r="AV18" i="23" s="1"/>
  <c r="AP55" i="23" s="1"/>
  <c r="BG24" i="23"/>
  <c r="AK10" i="22"/>
  <c r="BJ10" i="23" s="1"/>
  <c r="AU49" i="23" s="1"/>
  <c r="AK20" i="18"/>
  <c r="AP20" i="23" s="1"/>
  <c r="AM57" i="23" s="1"/>
  <c r="AL20" i="22"/>
  <c r="BK20" i="23" s="1"/>
  <c r="AV57" i="23" s="1"/>
  <c r="AD17" i="20"/>
  <c r="AA17" i="20"/>
  <c r="Z17" i="20"/>
  <c r="AB17" i="20"/>
  <c r="BM17" i="20"/>
  <c r="BM21" i="20" s="1"/>
  <c r="AC17" i="20"/>
  <c r="AK18" i="19"/>
  <c r="AU18" i="23" s="1"/>
  <c r="AO55" i="23" s="1"/>
  <c r="W27" i="22"/>
  <c r="W27" i="18"/>
  <c r="K5" i="55"/>
  <c r="J35" i="55"/>
  <c r="N46" i="57"/>
  <c r="G54" i="56"/>
  <c r="G53" i="56" s="1"/>
  <c r="AN23" i="23"/>
  <c r="W21" i="18"/>
  <c r="X21" i="18" s="1"/>
  <c r="Y21" i="18" s="1"/>
  <c r="V21" i="18"/>
  <c r="AC17" i="18"/>
  <c r="AA17" i="18"/>
  <c r="AD17" i="18"/>
  <c r="AB17" i="18"/>
  <c r="BM17" i="18"/>
  <c r="BM21" i="18" s="1"/>
  <c r="Z17" i="18"/>
  <c r="AM24" i="23"/>
  <c r="J59" i="57"/>
  <c r="J49" i="57"/>
  <c r="L37" i="57"/>
  <c r="L36" i="57" s="1"/>
  <c r="L44" i="57"/>
  <c r="L43" i="57" s="1"/>
  <c r="M56" i="56"/>
  <c r="K46" i="55"/>
  <c r="AK15" i="18"/>
  <c r="AP15" i="23" s="1"/>
  <c r="AM53" i="23" s="1"/>
  <c r="AM15" i="23"/>
  <c r="AL10" i="22"/>
  <c r="BK10" i="23" s="1"/>
  <c r="AV49" i="23" s="1"/>
  <c r="AL24" i="21"/>
  <c r="BF24" i="23" s="1"/>
  <c r="AT60" i="23" s="1"/>
  <c r="AL23" i="19"/>
  <c r="AV23" i="23" s="1"/>
  <c r="AP59" i="23" s="1"/>
  <c r="AK23" i="19"/>
  <c r="AU23" i="23" s="1"/>
  <c r="AO59" i="23" s="1"/>
  <c r="N46" i="55"/>
  <c r="AM13" i="23"/>
  <c r="AK13" i="18"/>
  <c r="AP13" i="23" s="1"/>
  <c r="AM51" i="23" s="1"/>
  <c r="AL13" i="18"/>
  <c r="AQ13" i="23" s="1"/>
  <c r="AN51" i="23" s="1"/>
  <c r="AN13" i="23"/>
  <c r="W27" i="20"/>
  <c r="Z8" i="18"/>
  <c r="BM8" i="18"/>
  <c r="BM11" i="18" s="1"/>
  <c r="BM26" i="18" s="1"/>
  <c r="AB8" i="18"/>
  <c r="AL8" i="18" s="1"/>
  <c r="AQ8" i="23" s="1"/>
  <c r="AN47" i="23" s="1"/>
  <c r="AD8" i="18"/>
  <c r="AC8" i="18"/>
  <c r="AA8" i="18"/>
  <c r="AM8" i="23" s="1"/>
  <c r="AB12" i="19"/>
  <c r="AC12" i="19"/>
  <c r="Z12" i="19"/>
  <c r="AA12" i="19"/>
  <c r="AD12" i="19"/>
  <c r="BM12" i="19"/>
  <c r="AD25" i="18"/>
  <c r="Z25" i="18"/>
  <c r="AA25" i="18"/>
  <c r="AB25" i="18"/>
  <c r="AC25" i="18"/>
  <c r="AC17" i="21"/>
  <c r="Z17" i="21"/>
  <c r="BM17" i="21"/>
  <c r="BM21" i="21" s="1"/>
  <c r="AB17" i="21"/>
  <c r="AD17" i="21"/>
  <c r="AA17" i="21"/>
  <c r="AX9" i="23"/>
  <c r="AL9" i="20"/>
  <c r="BA9" i="23" s="1"/>
  <c r="AR48" i="23" s="1"/>
  <c r="AL19" i="19"/>
  <c r="AV19" i="23" s="1"/>
  <c r="AP56" i="23" s="1"/>
  <c r="AS19" i="23"/>
  <c r="AN20" i="23"/>
  <c r="AK20" i="21"/>
  <c r="BE20" i="23" s="1"/>
  <c r="AS57" i="23" s="1"/>
  <c r="BB20" i="23"/>
  <c r="AK18" i="18"/>
  <c r="AP18" i="23" s="1"/>
  <c r="AM55" i="23" s="1"/>
  <c r="AM18" i="23"/>
  <c r="AK19" i="19"/>
  <c r="AU19" i="23" s="1"/>
  <c r="AO56" i="23" s="1"/>
  <c r="AR19" i="23"/>
  <c r="V11" i="18"/>
  <c r="U26" i="18"/>
  <c r="W11" i="18"/>
  <c r="X11" i="18" s="1"/>
  <c r="Y11" i="18" s="1"/>
  <c r="I46" i="57"/>
  <c r="I54" i="57" s="1"/>
  <c r="AN18" i="23"/>
  <c r="AL18" i="18"/>
  <c r="AQ18" i="23" s="1"/>
  <c r="AN55" i="23" s="1"/>
  <c r="BH13" i="23"/>
  <c r="AL13" i="22"/>
  <c r="BK13" i="23" s="1"/>
  <c r="AV51" i="23" s="1"/>
  <c r="BL27" i="19"/>
  <c r="BL16" i="19"/>
  <c r="W21" i="22"/>
  <c r="X21" i="22" s="1"/>
  <c r="Y21" i="22" s="1"/>
  <c r="V21" i="22"/>
  <c r="AL20" i="21"/>
  <c r="BF20" i="23" s="1"/>
  <c r="AT57" i="23" s="1"/>
  <c r="BC20" i="23"/>
  <c r="P29" i="55"/>
  <c r="P30" i="55" s="1"/>
  <c r="P15" i="55" s="1"/>
  <c r="P16" i="55" s="1"/>
  <c r="P25" i="55"/>
  <c r="P27" i="55"/>
  <c r="P24" i="55"/>
  <c r="P22" i="55"/>
  <c r="P26" i="55"/>
  <c r="P23" i="55"/>
  <c r="AA17" i="22"/>
  <c r="AB17" i="22"/>
  <c r="Z17" i="22"/>
  <c r="AD17" i="22"/>
  <c r="BM17" i="22"/>
  <c r="BM21" i="22" s="1"/>
  <c r="AC17" i="22"/>
  <c r="AL23" i="20"/>
  <c r="BA23" i="23" s="1"/>
  <c r="AR59" i="23" s="1"/>
  <c r="AX23" i="23"/>
  <c r="AM22" i="23"/>
  <c r="AK22" i="18"/>
  <c r="AP22" i="23" s="1"/>
  <c r="AM58" i="23" s="1"/>
  <c r="BG19" i="23"/>
  <c r="AK19" i="22"/>
  <c r="BJ19" i="23" s="1"/>
  <c r="AU56" i="23" s="1"/>
  <c r="V21" i="21"/>
  <c r="W21" i="21"/>
  <c r="X21" i="21" s="1"/>
  <c r="Y21" i="21" s="1"/>
  <c r="BG9" i="23"/>
  <c r="AL9" i="22"/>
  <c r="BK9" i="23" s="1"/>
  <c r="AV48" i="23" s="1"/>
  <c r="X8" i="22"/>
  <c r="AK24" i="21"/>
  <c r="BE24" i="23" s="1"/>
  <c r="AS60" i="23" s="1"/>
  <c r="BG13" i="23"/>
  <c r="AK13" i="22"/>
  <c r="BJ13" i="23" s="1"/>
  <c r="AU51" i="23" s="1"/>
  <c r="BG18" i="23"/>
  <c r="AK18" i="22"/>
  <c r="BJ18" i="23" s="1"/>
  <c r="AU55" i="23" s="1"/>
  <c r="O37" i="55"/>
  <c r="O36" i="55" s="1"/>
  <c r="O44" i="55"/>
  <c r="O43" i="55" s="1"/>
  <c r="AL10" i="19"/>
  <c r="AV10" i="23" s="1"/>
  <c r="AP49" i="23" s="1"/>
  <c r="AS10" i="23"/>
  <c r="AN22" i="23"/>
  <c r="AL22" i="18"/>
  <c r="AQ22" i="23" s="1"/>
  <c r="AN58" i="23" s="1"/>
  <c r="AB22" i="21"/>
  <c r="AC22" i="21"/>
  <c r="Z22" i="21"/>
  <c r="AD22" i="21"/>
  <c r="BM22" i="21"/>
  <c r="BM25" i="21" s="1"/>
  <c r="AA22" i="21"/>
  <c r="BH19" i="23"/>
  <c r="AL19" i="22"/>
  <c r="BK19" i="23" s="1"/>
  <c r="AV56" i="23" s="1"/>
  <c r="K46" i="57"/>
  <c r="K49" i="57" s="1"/>
  <c r="V27" i="18"/>
  <c r="AD21" i="20"/>
  <c r="AA21" i="20"/>
  <c r="AB21" i="20"/>
  <c r="AC21" i="20"/>
  <c r="Z21" i="20"/>
  <c r="AX10" i="23"/>
  <c r="AL10" i="20"/>
  <c r="BA10" i="23" s="1"/>
  <c r="AR49" i="23" s="1"/>
  <c r="AS13" i="23"/>
  <c r="AL13" i="19"/>
  <c r="AV13" i="23" s="1"/>
  <c r="AP51" i="23" s="1"/>
  <c r="AW10" i="23"/>
  <c r="AK10" i="20"/>
  <c r="AZ10" i="23" s="1"/>
  <c r="AQ49" i="23" s="1"/>
  <c r="AK9" i="20"/>
  <c r="AZ9" i="23" s="1"/>
  <c r="AQ48" i="23" s="1"/>
  <c r="AW9" i="23"/>
  <c r="BC18" i="23"/>
  <c r="AL18" i="21"/>
  <c r="BF18" i="23" s="1"/>
  <c r="AT55" i="23" s="1"/>
  <c r="AK13" i="19"/>
  <c r="AU13" i="23" s="1"/>
  <c r="AO51" i="23" s="1"/>
  <c r="AR13" i="23"/>
  <c r="W27" i="19"/>
  <c r="BC14" i="23"/>
  <c r="V27" i="21"/>
  <c r="V16" i="19"/>
  <c r="W16" i="19"/>
  <c r="X16" i="19" s="1"/>
  <c r="Y16" i="19" s="1"/>
  <c r="AK10" i="19"/>
  <c r="AU10" i="23" s="1"/>
  <c r="AO49" i="23" s="1"/>
  <c r="AR10" i="23"/>
  <c r="V25" i="21"/>
  <c r="W25" i="21"/>
  <c r="X25" i="21" s="1"/>
  <c r="Y25" i="21" s="1"/>
  <c r="D20" i="56"/>
  <c r="F21" i="56"/>
  <c r="AK18" i="21"/>
  <c r="BE18" i="23" s="1"/>
  <c r="AS55" i="23" s="1"/>
  <c r="BB18" i="23"/>
  <c r="AW23" i="23"/>
  <c r="AK23" i="20"/>
  <c r="AZ23" i="23" s="1"/>
  <c r="AQ59" i="23" s="1"/>
  <c r="W27" i="21"/>
  <c r="V27" i="22"/>
  <c r="BH18" i="23"/>
  <c r="AL18" i="22"/>
  <c r="BK18" i="23" s="1"/>
  <c r="AV55" i="23" s="1"/>
  <c r="AA25" i="22"/>
  <c r="Z25" i="22"/>
  <c r="AD25" i="22"/>
  <c r="AB25" i="22"/>
  <c r="AC25" i="22"/>
  <c r="AD11" i="21"/>
  <c r="Z11" i="21"/>
  <c r="AC11" i="21"/>
  <c r="AB11" i="21"/>
  <c r="AA11" i="21"/>
  <c r="AA12" i="20"/>
  <c r="AC12" i="20"/>
  <c r="AD12" i="20"/>
  <c r="Z12" i="20"/>
  <c r="BM12" i="20"/>
  <c r="AB12" i="20"/>
  <c r="AN10" i="23"/>
  <c r="AL10" i="18"/>
  <c r="AQ10" i="23" s="1"/>
  <c r="AN49" i="23" s="1"/>
  <c r="W25" i="20"/>
  <c r="X25" i="20" s="1"/>
  <c r="Y25" i="20" s="1"/>
  <c r="V25" i="20"/>
  <c r="V27" i="20"/>
  <c r="Z16" i="22"/>
  <c r="AD16" i="22"/>
  <c r="AA16" i="22"/>
  <c r="AC16" i="22"/>
  <c r="AB16" i="22"/>
  <c r="H49" i="57"/>
  <c r="H59" i="57"/>
  <c r="H54" i="57"/>
  <c r="BH22" i="23"/>
  <c r="AL22" i="22"/>
  <c r="BK22" i="23" s="1"/>
  <c r="AV58" i="23" s="1"/>
  <c r="AA17" i="19"/>
  <c r="BM17" i="19"/>
  <c r="BM21" i="19" s="1"/>
  <c r="Z17" i="19"/>
  <c r="AD17" i="19"/>
  <c r="AB17" i="19"/>
  <c r="AC17" i="19"/>
  <c r="BL16" i="18"/>
  <c r="BL27" i="18"/>
  <c r="AK9" i="18"/>
  <c r="AP9" i="23" s="1"/>
  <c r="AM48" i="23" s="1"/>
  <c r="AM9" i="23"/>
  <c r="AK12" i="22"/>
  <c r="BJ12" i="23" s="1"/>
  <c r="AU50" i="23" s="1"/>
  <c r="BG12" i="23"/>
  <c r="L44" i="55"/>
  <c r="L43" i="55" s="1"/>
  <c r="L37" i="55"/>
  <c r="L36" i="55" s="1"/>
  <c r="Y8" i="19"/>
  <c r="X27" i="19"/>
  <c r="J40" i="56"/>
  <c r="K5" i="56"/>
  <c r="V26" i="21"/>
  <c r="W26" i="21"/>
  <c r="X26" i="21" s="1"/>
  <c r="Y26" i="21" s="1"/>
  <c r="BG22" i="23"/>
  <c r="AK22" i="22"/>
  <c r="BJ22" i="23" s="1"/>
  <c r="AU58" i="23" s="1"/>
  <c r="H54" i="56"/>
  <c r="H53" i="56" s="1"/>
  <c r="H42" i="56"/>
  <c r="H41" i="56" s="1"/>
  <c r="AN9" i="23"/>
  <c r="AL9" i="18"/>
  <c r="AQ9" i="23" s="1"/>
  <c r="AN48" i="23" s="1"/>
  <c r="F29" i="55"/>
  <c r="F30" i="55" s="1"/>
  <c r="F15" i="55" s="1"/>
  <c r="F28" i="55"/>
  <c r="G29" i="55" s="1"/>
  <c r="G30" i="55" s="1"/>
  <c r="G15" i="55" s="1"/>
  <c r="G16" i="55" s="1"/>
  <c r="AO26" i="23"/>
  <c r="AJ27" i="18"/>
  <c r="AO27" i="23" s="1"/>
  <c r="N5" i="57"/>
  <c r="M35" i="57"/>
  <c r="AL13" i="20"/>
  <c r="BA13" i="23" s="1"/>
  <c r="AR51" i="23" s="1"/>
  <c r="AX13" i="23"/>
  <c r="AK10" i="18"/>
  <c r="AP10" i="23" s="1"/>
  <c r="AM49" i="23" s="1"/>
  <c r="AM10" i="23"/>
  <c r="V16" i="18"/>
  <c r="W16" i="18"/>
  <c r="X16" i="18" s="1"/>
  <c r="Y16" i="18" s="1"/>
  <c r="AR24" i="23"/>
  <c r="AK24" i="19"/>
  <c r="AU24" i="23" s="1"/>
  <c r="AO60" i="23" s="1"/>
  <c r="O31" i="56"/>
  <c r="O27" i="56"/>
  <c r="O30" i="56"/>
  <c r="O32" i="56"/>
  <c r="O28" i="56"/>
  <c r="O29" i="56"/>
  <c r="O34" i="56"/>
  <c r="O35" i="56" s="1"/>
  <c r="O20" i="56" s="1"/>
  <c r="O21" i="56" s="1"/>
  <c r="W11" i="22"/>
  <c r="X11" i="22" s="1"/>
  <c r="Y11" i="22" s="1"/>
  <c r="V11" i="22"/>
  <c r="U26" i="22"/>
  <c r="AK20" i="20"/>
  <c r="AZ20" i="23" s="1"/>
  <c r="AQ57" i="23" s="1"/>
  <c r="AW20" i="23"/>
  <c r="W25" i="19"/>
  <c r="X25" i="19" s="1"/>
  <c r="Y25" i="19" s="1"/>
  <c r="V25" i="19"/>
  <c r="BM16" i="22"/>
  <c r="BM27" i="22"/>
  <c r="BC9" i="23"/>
  <c r="AL9" i="21"/>
  <c r="BF9" i="23" s="1"/>
  <c r="AT48" i="23" s="1"/>
  <c r="G44" i="57"/>
  <c r="G43" i="57" s="1"/>
  <c r="G37" i="57"/>
  <c r="G36" i="57" s="1"/>
  <c r="P23" i="57"/>
  <c r="P25" i="57"/>
  <c r="P22" i="57"/>
  <c r="P29" i="57"/>
  <c r="P30" i="57" s="1"/>
  <c r="P15" i="57" s="1"/>
  <c r="P16" i="57" s="1"/>
  <c r="P26" i="57"/>
  <c r="P24" i="57"/>
  <c r="P27" i="57"/>
  <c r="X12" i="21"/>
  <c r="J46" i="55"/>
  <c r="L42" i="56"/>
  <c r="L41" i="56" s="1"/>
  <c r="L54" i="56"/>
  <c r="L53" i="56" s="1"/>
  <c r="AK9" i="19"/>
  <c r="AU9" i="23" s="1"/>
  <c r="AO48" i="23" s="1"/>
  <c r="AR9" i="23"/>
  <c r="AX20" i="23"/>
  <c r="AL20" i="20"/>
  <c r="BA20" i="23" s="1"/>
  <c r="AR57" i="23" s="1"/>
  <c r="W21" i="19"/>
  <c r="X21" i="19" s="1"/>
  <c r="Y21" i="19" s="1"/>
  <c r="V21" i="19"/>
  <c r="N42" i="56"/>
  <c r="N41" i="56" s="1"/>
  <c r="N54" i="56"/>
  <c r="N53" i="56" s="1"/>
  <c r="W16" i="20"/>
  <c r="X16" i="20" s="1"/>
  <c r="Y16" i="20" s="1"/>
  <c r="V16" i="20"/>
  <c r="I69" i="56"/>
  <c r="I64" i="56"/>
  <c r="I59" i="56"/>
  <c r="Y12" i="18"/>
  <c r="X27" i="18"/>
  <c r="AL12" i="22"/>
  <c r="BK12" i="23" s="1"/>
  <c r="AV50" i="23" s="1"/>
  <c r="BH12" i="23"/>
  <c r="W11" i="19"/>
  <c r="X11" i="19" s="1"/>
  <c r="Y11" i="19" s="1"/>
  <c r="U26" i="19"/>
  <c r="V11" i="19"/>
  <c r="Z22" i="20"/>
  <c r="AB22" i="20"/>
  <c r="AC22" i="20"/>
  <c r="AA22" i="20"/>
  <c r="BM22" i="20"/>
  <c r="BM25" i="20" s="1"/>
  <c r="AD22" i="20"/>
  <c r="AK9" i="21"/>
  <c r="BE9" i="23" s="1"/>
  <c r="AS48" i="23" s="1"/>
  <c r="BB9" i="23"/>
  <c r="D15" i="57"/>
  <c r="F16" i="57"/>
  <c r="O37" i="57"/>
  <c r="O36" i="57" s="1"/>
  <c r="O44" i="57"/>
  <c r="O43" i="57" s="1"/>
  <c r="BL16" i="21"/>
  <c r="BL27" i="21"/>
  <c r="AS9" i="23"/>
  <c r="AL9" i="19"/>
  <c r="AV9" i="23" s="1"/>
  <c r="AP48" i="23" s="1"/>
  <c r="U26" i="20"/>
  <c r="V11" i="20"/>
  <c r="W11" i="20"/>
  <c r="X11" i="20" s="1"/>
  <c r="Y11" i="20" s="1"/>
  <c r="AW13" i="23"/>
  <c r="AK13" i="20"/>
  <c r="AZ13" i="23" s="1"/>
  <c r="AQ51" i="23" s="1"/>
  <c r="AS24" i="23"/>
  <c r="AL24" i="19"/>
  <c r="AV24" i="23" s="1"/>
  <c r="AP60" i="23" s="1"/>
  <c r="BL27" i="20"/>
  <c r="BL16" i="20"/>
  <c r="H44" i="55"/>
  <c r="H43" i="55" s="1"/>
  <c r="H37" i="55"/>
  <c r="H36" i="55" s="1"/>
  <c r="G56" i="56"/>
  <c r="V27" i="19"/>
  <c r="AA13" i="21"/>
  <c r="AC13" i="21"/>
  <c r="AD13" i="21"/>
  <c r="AB13" i="21"/>
  <c r="BM13" i="21"/>
  <c r="Z13" i="21"/>
  <c r="K56" i="56"/>
  <c r="Z8" i="21"/>
  <c r="AA8" i="21"/>
  <c r="AB8" i="21"/>
  <c r="AD8" i="21"/>
  <c r="AC8" i="21"/>
  <c r="BM8" i="21"/>
  <c r="BM11" i="21" s="1"/>
  <c r="BM26" i="21" s="1"/>
  <c r="V16" i="21"/>
  <c r="W16" i="21"/>
  <c r="X16" i="21" s="1"/>
  <c r="Y16" i="21" s="1"/>
  <c r="K59" i="57"/>
  <c r="X27" i="22"/>
  <c r="Y8" i="22"/>
  <c r="BM22" i="19"/>
  <c r="BM25" i="19" s="1"/>
  <c r="AB22" i="19"/>
  <c r="AC22" i="19"/>
  <c r="AA22" i="19"/>
  <c r="Z22" i="19"/>
  <c r="AD22" i="19"/>
  <c r="X8" i="20"/>
  <c r="I46" i="55"/>
  <c r="L5" i="55" l="1"/>
  <c r="K35" i="55"/>
  <c r="AX17" i="23"/>
  <c r="AL17" i="20"/>
  <c r="BA17" i="23" s="1"/>
  <c r="AR54" i="23" s="1"/>
  <c r="L46" i="57"/>
  <c r="AW17" i="23"/>
  <c r="AK17" i="20"/>
  <c r="AZ17" i="23" s="1"/>
  <c r="AQ54" i="23" s="1"/>
  <c r="AN17" i="23"/>
  <c r="AL17" i="18"/>
  <c r="AQ17" i="23" s="1"/>
  <c r="AN54" i="23" s="1"/>
  <c r="AK17" i="18"/>
  <c r="AP17" i="23" s="1"/>
  <c r="AM54" i="23" s="1"/>
  <c r="AM17" i="23"/>
  <c r="AA21" i="18"/>
  <c r="AC21" i="18"/>
  <c r="AD21" i="18"/>
  <c r="Z21" i="18"/>
  <c r="AB21" i="18"/>
  <c r="H46" i="55"/>
  <c r="H49" i="55" s="1"/>
  <c r="K54" i="57"/>
  <c r="AN8" i="23"/>
  <c r="O46" i="57"/>
  <c r="AD16" i="19"/>
  <c r="AA16" i="19"/>
  <c r="AB16" i="19"/>
  <c r="AC16" i="19"/>
  <c r="Z16" i="19"/>
  <c r="Z21" i="21"/>
  <c r="AD21" i="21"/>
  <c r="AA21" i="21"/>
  <c r="AB21" i="21"/>
  <c r="AC21" i="21"/>
  <c r="AK21" i="20"/>
  <c r="AZ21" i="23" s="1"/>
  <c r="AW21" i="23"/>
  <c r="AK17" i="21"/>
  <c r="BE17" i="23" s="1"/>
  <c r="AS54" i="23" s="1"/>
  <c r="BB17" i="23"/>
  <c r="N56" i="56"/>
  <c r="Q29" i="55"/>
  <c r="Q30" i="55" s="1"/>
  <c r="Q15" i="55" s="1"/>
  <c r="Q16" i="55" s="1"/>
  <c r="Q23" i="55"/>
  <c r="Q27" i="55"/>
  <c r="Q22" i="55"/>
  <c r="Q25" i="55"/>
  <c r="Q24" i="55"/>
  <c r="Q26" i="55"/>
  <c r="BC17" i="23"/>
  <c r="AL17" i="21"/>
  <c r="BF17" i="23" s="1"/>
  <c r="AT54" i="23" s="1"/>
  <c r="I59" i="57"/>
  <c r="W26" i="18"/>
  <c r="X26" i="18" s="1"/>
  <c r="Y26" i="18" s="1"/>
  <c r="V26" i="18"/>
  <c r="BM27" i="19"/>
  <c r="BM16" i="19"/>
  <c r="G46" i="57"/>
  <c r="G59" i="57" s="1"/>
  <c r="I49" i="57"/>
  <c r="L46" i="55"/>
  <c r="AK8" i="18"/>
  <c r="AP8" i="23" s="1"/>
  <c r="AM47" i="23" s="1"/>
  <c r="F42" i="56"/>
  <c r="D21" i="56"/>
  <c r="F54" i="56"/>
  <c r="BG17" i="23"/>
  <c r="AK17" i="22"/>
  <c r="BJ17" i="23" s="1"/>
  <c r="AU54" i="23" s="1"/>
  <c r="AL25" i="18"/>
  <c r="AQ25" i="23" s="1"/>
  <c r="AN25" i="23"/>
  <c r="AL12" i="19"/>
  <c r="AV12" i="23" s="1"/>
  <c r="AP50" i="23" s="1"/>
  <c r="AS12" i="23"/>
  <c r="AC11" i="18"/>
  <c r="AB11" i="18"/>
  <c r="AA11" i="18"/>
  <c r="AD11" i="18"/>
  <c r="Z11" i="18"/>
  <c r="AK22" i="21"/>
  <c r="BE22" i="23" s="1"/>
  <c r="AS58" i="23" s="1"/>
  <c r="BB22" i="23"/>
  <c r="AR12" i="23"/>
  <c r="AK12" i="19"/>
  <c r="AU12" i="23" s="1"/>
  <c r="AO50" i="23" s="1"/>
  <c r="O46" i="55"/>
  <c r="AK25" i="18"/>
  <c r="AP25" i="23" s="1"/>
  <c r="AM25" i="23"/>
  <c r="BC22" i="23"/>
  <c r="AL22" i="21"/>
  <c r="BF22" i="23" s="1"/>
  <c r="AT58" i="23" s="1"/>
  <c r="AA21" i="22"/>
  <c r="Z21" i="22"/>
  <c r="AD21" i="22"/>
  <c r="AB21" i="22"/>
  <c r="AC21" i="22"/>
  <c r="Z25" i="21"/>
  <c r="AA25" i="21"/>
  <c r="AB25" i="21"/>
  <c r="AD25" i="21"/>
  <c r="AC25" i="21"/>
  <c r="AX21" i="23"/>
  <c r="AL21" i="20"/>
  <c r="BA21" i="23" s="1"/>
  <c r="BH17" i="23"/>
  <c r="AL17" i="22"/>
  <c r="BK17" i="23" s="1"/>
  <c r="AV54" i="23" s="1"/>
  <c r="P37" i="55"/>
  <c r="P36" i="55" s="1"/>
  <c r="P44" i="55"/>
  <c r="P43" i="55" s="1"/>
  <c r="AD11" i="22"/>
  <c r="AA11" i="22"/>
  <c r="AB11" i="22"/>
  <c r="AC11" i="22"/>
  <c r="Z11" i="22"/>
  <c r="AD25" i="19"/>
  <c r="Z25" i="19"/>
  <c r="AB25" i="19"/>
  <c r="AC25" i="19"/>
  <c r="AA25" i="19"/>
  <c r="Z26" i="21"/>
  <c r="AB26" i="21"/>
  <c r="AA26" i="21"/>
  <c r="AD26" i="21"/>
  <c r="AC26" i="21"/>
  <c r="Z16" i="18"/>
  <c r="AD16" i="18"/>
  <c r="AC16" i="18"/>
  <c r="AA16" i="18"/>
  <c r="AB16" i="18"/>
  <c r="AL17" i="19"/>
  <c r="AV17" i="23" s="1"/>
  <c r="AP54" i="23" s="1"/>
  <c r="AS17" i="23"/>
  <c r="L56" i="56"/>
  <c r="V26" i="20"/>
  <c r="W26" i="20"/>
  <c r="X26" i="20" s="1"/>
  <c r="Y26" i="20" s="1"/>
  <c r="AB12" i="18"/>
  <c r="AA12" i="18"/>
  <c r="AC12" i="18"/>
  <c r="AC27" i="18" s="1"/>
  <c r="Z12" i="18"/>
  <c r="Z27" i="18" s="1"/>
  <c r="AD12" i="18"/>
  <c r="AD27" i="18" s="1"/>
  <c r="BM12" i="18"/>
  <c r="Y27" i="18"/>
  <c r="BM8" i="19"/>
  <c r="BM11" i="19" s="1"/>
  <c r="BM26" i="19" s="1"/>
  <c r="AB8" i="19"/>
  <c r="AA8" i="19"/>
  <c r="Z8" i="19"/>
  <c r="Z27" i="19" s="1"/>
  <c r="AC8" i="19"/>
  <c r="AC27" i="19" s="1"/>
  <c r="Y27" i="19"/>
  <c r="AD8" i="19"/>
  <c r="AD27" i="19" s="1"/>
  <c r="Y12" i="21"/>
  <c r="X27" i="21"/>
  <c r="AK16" i="22"/>
  <c r="BJ16" i="23" s="1"/>
  <c r="BG16" i="23"/>
  <c r="BB8" i="23"/>
  <c r="AK8" i="21"/>
  <c r="BE8" i="23" s="1"/>
  <c r="AS47" i="23" s="1"/>
  <c r="BC13" i="23"/>
  <c r="AL13" i="21"/>
  <c r="BF13" i="23" s="1"/>
  <c r="AT51" i="23" s="1"/>
  <c r="V26" i="19"/>
  <c r="W26" i="19"/>
  <c r="X26" i="19" s="1"/>
  <c r="Y26" i="19" s="1"/>
  <c r="AK17" i="19"/>
  <c r="AU17" i="23" s="1"/>
  <c r="AO54" i="23" s="1"/>
  <c r="AR17" i="23"/>
  <c r="BH25" i="23"/>
  <c r="AL25" i="22"/>
  <c r="BK25" i="23" s="1"/>
  <c r="M59" i="57"/>
  <c r="M49" i="57"/>
  <c r="M54" i="57"/>
  <c r="J64" i="56"/>
  <c r="J69" i="56"/>
  <c r="J59" i="56"/>
  <c r="AL12" i="20"/>
  <c r="BA12" i="23" s="1"/>
  <c r="AR50" i="23" s="1"/>
  <c r="AX12" i="23"/>
  <c r="G59" i="56"/>
  <c r="G64" i="56"/>
  <c r="G69" i="56"/>
  <c r="D16" i="57"/>
  <c r="F37" i="57"/>
  <c r="F44" i="57"/>
  <c r="Z16" i="20"/>
  <c r="AC16" i="20"/>
  <c r="AB16" i="20"/>
  <c r="AA16" i="20"/>
  <c r="AD16" i="20"/>
  <c r="O5" i="57"/>
  <c r="N35" i="57"/>
  <c r="BM27" i="20"/>
  <c r="BM16" i="20"/>
  <c r="AB21" i="19"/>
  <c r="Z21" i="19"/>
  <c r="AC21" i="19"/>
  <c r="AD21" i="19"/>
  <c r="AA21" i="19"/>
  <c r="AS22" i="23"/>
  <c r="AL22" i="19"/>
  <c r="AV22" i="23" s="1"/>
  <c r="AP58" i="23" s="1"/>
  <c r="BC8" i="23"/>
  <c r="AL8" i="21"/>
  <c r="BF8" i="23" s="1"/>
  <c r="AT47" i="23" s="1"/>
  <c r="AC11" i="19"/>
  <c r="AB11" i="19"/>
  <c r="AD11" i="19"/>
  <c r="Z11" i="19"/>
  <c r="AA11" i="19"/>
  <c r="AW12" i="23"/>
  <c r="AK12" i="20"/>
  <c r="AZ12" i="23" s="1"/>
  <c r="AQ50" i="23" s="1"/>
  <c r="Q22" i="57"/>
  <c r="Q26" i="57"/>
  <c r="Q29" i="57"/>
  <c r="Q30" i="57" s="1"/>
  <c r="Q15" i="57" s="1"/>
  <c r="Q16" i="57" s="1"/>
  <c r="Q25" i="57"/>
  <c r="Q27" i="57"/>
  <c r="Q24" i="57"/>
  <c r="Q23" i="57"/>
  <c r="AK22" i="19"/>
  <c r="AU22" i="23" s="1"/>
  <c r="AO58" i="23" s="1"/>
  <c r="AR22" i="23"/>
  <c r="AL22" i="20"/>
  <c r="BA22" i="23" s="1"/>
  <c r="AR58" i="23" s="1"/>
  <c r="AX22" i="23"/>
  <c r="AD25" i="20"/>
  <c r="AB25" i="20"/>
  <c r="AC25" i="20"/>
  <c r="Z25" i="20"/>
  <c r="AA25" i="20"/>
  <c r="H59" i="55"/>
  <c r="H54" i="55"/>
  <c r="I49" i="55"/>
  <c r="I59" i="55"/>
  <c r="I54" i="55"/>
  <c r="P34" i="56"/>
  <c r="P35" i="56" s="1"/>
  <c r="P20" i="56" s="1"/>
  <c r="P21" i="56" s="1"/>
  <c r="P32" i="56"/>
  <c r="P27" i="56"/>
  <c r="P29" i="56"/>
  <c r="P28" i="56"/>
  <c r="P30" i="56"/>
  <c r="P31" i="56"/>
  <c r="Y8" i="20"/>
  <c r="X27" i="20"/>
  <c r="AA16" i="21"/>
  <c r="AC16" i="21"/>
  <c r="AD16" i="21"/>
  <c r="AB16" i="21"/>
  <c r="Z16" i="21"/>
  <c r="O54" i="56"/>
  <c r="O53" i="56" s="1"/>
  <c r="O42" i="56"/>
  <c r="O41" i="56" s="1"/>
  <c r="H56" i="56"/>
  <c r="BB11" i="23"/>
  <c r="AK11" i="21"/>
  <c r="BE11" i="23" s="1"/>
  <c r="D15" i="55"/>
  <c r="F16" i="55"/>
  <c r="AD11" i="20"/>
  <c r="Z11" i="20"/>
  <c r="AC11" i="20"/>
  <c r="AA11" i="20"/>
  <c r="AB11" i="20"/>
  <c r="AL16" i="22"/>
  <c r="BK16" i="23" s="1"/>
  <c r="BH16" i="23"/>
  <c r="J59" i="55"/>
  <c r="J49" i="55"/>
  <c r="J54" i="55"/>
  <c r="V26" i="22"/>
  <c r="W26" i="22"/>
  <c r="X26" i="22" s="1"/>
  <c r="Y26" i="22" s="1"/>
  <c r="AB8" i="22"/>
  <c r="AA8" i="22"/>
  <c r="AC8" i="22"/>
  <c r="AC27" i="22" s="1"/>
  <c r="Y27" i="22"/>
  <c r="AD8" i="22"/>
  <c r="AD27" i="22" s="1"/>
  <c r="Z8" i="22"/>
  <c r="Z27" i="22" s="1"/>
  <c r="BM8" i="22"/>
  <c r="BM11" i="22" s="1"/>
  <c r="BM26" i="22" s="1"/>
  <c r="BB13" i="23"/>
  <c r="AK13" i="21"/>
  <c r="BE13" i="23" s="1"/>
  <c r="AS51" i="23" s="1"/>
  <c r="AW22" i="23"/>
  <c r="AK22" i="20"/>
  <c r="AZ22" i="23" s="1"/>
  <c r="AQ58" i="23" s="1"/>
  <c r="P44" i="57"/>
  <c r="P43" i="57" s="1"/>
  <c r="P37" i="57"/>
  <c r="P36" i="57" s="1"/>
  <c r="G37" i="55"/>
  <c r="G36" i="55" s="1"/>
  <c r="G44" i="55"/>
  <c r="G43" i="55" s="1"/>
  <c r="K40" i="56"/>
  <c r="K59" i="56" s="1"/>
  <c r="L5" i="56"/>
  <c r="BC11" i="23"/>
  <c r="AL11" i="21"/>
  <c r="BF11" i="23" s="1"/>
  <c r="BG25" i="23"/>
  <c r="AK25" i="22"/>
  <c r="BJ25" i="23" s="1"/>
  <c r="L59" i="57" l="1"/>
  <c r="L49" i="57"/>
  <c r="L54" i="57"/>
  <c r="K54" i="55"/>
  <c r="K59" i="55"/>
  <c r="K49" i="55"/>
  <c r="K64" i="56"/>
  <c r="L35" i="55"/>
  <c r="L59" i="55" s="1"/>
  <c r="M5" i="55"/>
  <c r="K69" i="56"/>
  <c r="AM21" i="23"/>
  <c r="AK21" i="18"/>
  <c r="AP21" i="23" s="1"/>
  <c r="G49" i="57"/>
  <c r="G46" i="55"/>
  <c r="G54" i="55" s="1"/>
  <c r="AN21" i="23"/>
  <c r="AL21" i="18"/>
  <c r="AQ21" i="23" s="1"/>
  <c r="G54" i="57"/>
  <c r="P46" i="55"/>
  <c r="P46" i="57"/>
  <c r="AL21" i="22"/>
  <c r="BK21" i="23" s="1"/>
  <c r="BH21" i="23"/>
  <c r="F53" i="56"/>
  <c r="D53" i="56" s="1"/>
  <c r="D54" i="56"/>
  <c r="D42" i="56"/>
  <c r="F41" i="56"/>
  <c r="R29" i="55"/>
  <c r="R30" i="55" s="1"/>
  <c r="R15" i="55" s="1"/>
  <c r="R16" i="55" s="1"/>
  <c r="R25" i="55"/>
  <c r="R24" i="55"/>
  <c r="R27" i="55"/>
  <c r="R22" i="55"/>
  <c r="R23" i="55"/>
  <c r="R26" i="55"/>
  <c r="AL16" i="19"/>
  <c r="AV16" i="23" s="1"/>
  <c r="AS16" i="23"/>
  <c r="AK25" i="21"/>
  <c r="BE25" i="23" s="1"/>
  <c r="BB25" i="23"/>
  <c r="BB21" i="23"/>
  <c r="AK21" i="21"/>
  <c r="BE21" i="23" s="1"/>
  <c r="AM11" i="23"/>
  <c r="AK11" i="18"/>
  <c r="AP11" i="23" s="1"/>
  <c r="AK21" i="22"/>
  <c r="BJ21" i="23" s="1"/>
  <c r="BG21" i="23"/>
  <c r="AB26" i="18"/>
  <c r="AA26" i="18"/>
  <c r="AC26" i="18"/>
  <c r="AD26" i="18"/>
  <c r="Z26" i="18"/>
  <c r="AK16" i="19"/>
  <c r="AU16" i="23" s="1"/>
  <c r="AR16" i="23"/>
  <c r="Q44" i="55"/>
  <c r="Q43" i="55" s="1"/>
  <c r="Q37" i="55"/>
  <c r="Q36" i="55" s="1"/>
  <c r="AN11" i="23"/>
  <c r="AL11" i="18"/>
  <c r="AQ11" i="23" s="1"/>
  <c r="AL25" i="21"/>
  <c r="BF25" i="23" s="1"/>
  <c r="BC25" i="23"/>
  <c r="AL21" i="21"/>
  <c r="BF21" i="23" s="1"/>
  <c r="BC21" i="23"/>
  <c r="AA26" i="22"/>
  <c r="Z26" i="22"/>
  <c r="AC26" i="22"/>
  <c r="AD26" i="22"/>
  <c r="AB26" i="22"/>
  <c r="AX25" i="23"/>
  <c r="AL25" i="20"/>
  <c r="BA25" i="23" s="1"/>
  <c r="AL25" i="19"/>
  <c r="AV25" i="23" s="1"/>
  <c r="AS25" i="23"/>
  <c r="AB27" i="22"/>
  <c r="BH8" i="23"/>
  <c r="AL8" i="22"/>
  <c r="BK8" i="23" s="1"/>
  <c r="AV47" i="23" s="1"/>
  <c r="AR21" i="23"/>
  <c r="AK21" i="19"/>
  <c r="AU21" i="23" s="1"/>
  <c r="AM12" i="23"/>
  <c r="AK12" i="18"/>
  <c r="AP12" i="23" s="1"/>
  <c r="AM50" i="23" s="1"/>
  <c r="AA27" i="18"/>
  <c r="AL16" i="21"/>
  <c r="BF16" i="23" s="1"/>
  <c r="BC16" i="23"/>
  <c r="AS8" i="23"/>
  <c r="AB27" i="19"/>
  <c r="AL8" i="19"/>
  <c r="AV8" i="23" s="1"/>
  <c r="AP47" i="23" s="1"/>
  <c r="AK16" i="20"/>
  <c r="AZ16" i="23" s="1"/>
  <c r="AW16" i="23"/>
  <c r="Z26" i="20"/>
  <c r="AA26" i="20"/>
  <c r="AD26" i="20"/>
  <c r="AC26" i="20"/>
  <c r="AB26" i="20"/>
  <c r="BB26" i="23"/>
  <c r="AK26" i="21"/>
  <c r="BE26" i="23" s="1"/>
  <c r="Q30" i="56"/>
  <c r="Q29" i="56"/>
  <c r="Q27" i="56"/>
  <c r="Q31" i="56"/>
  <c r="Q34" i="56"/>
  <c r="Q35" i="56" s="1"/>
  <c r="Q20" i="56" s="1"/>
  <c r="Q21" i="56" s="1"/>
  <c r="Q28" i="56"/>
  <c r="Q32" i="56"/>
  <c r="R25" i="57"/>
  <c r="R26" i="57"/>
  <c r="R23" i="57"/>
  <c r="R27" i="57"/>
  <c r="R29" i="57"/>
  <c r="R30" i="57" s="1"/>
  <c r="R15" i="57" s="1"/>
  <c r="R16" i="57" s="1"/>
  <c r="R22" i="57"/>
  <c r="R24" i="57"/>
  <c r="AX16" i="23"/>
  <c r="AL16" i="20"/>
  <c r="BA16" i="23" s="1"/>
  <c r="AC12" i="21"/>
  <c r="AC27" i="21" s="1"/>
  <c r="AB12" i="21"/>
  <c r="AD12" i="21"/>
  <c r="AD27" i="21" s="1"/>
  <c r="AA12" i="21"/>
  <c r="BM12" i="21"/>
  <c r="Z12" i="21"/>
  <c r="Z27" i="21" s="1"/>
  <c r="Y27" i="21"/>
  <c r="AL16" i="18"/>
  <c r="AQ16" i="23" s="1"/>
  <c r="AN16" i="23"/>
  <c r="AL26" i="21"/>
  <c r="BF26" i="23" s="1"/>
  <c r="BC26" i="23"/>
  <c r="N49" i="57"/>
  <c r="N54" i="57"/>
  <c r="N59" i="57"/>
  <c r="D37" i="57"/>
  <c r="F36" i="57"/>
  <c r="AB26" i="19"/>
  <c r="AC26" i="19"/>
  <c r="AD26" i="19"/>
  <c r="AA26" i="19"/>
  <c r="Z26" i="19"/>
  <c r="AK8" i="19"/>
  <c r="AU8" i="23" s="1"/>
  <c r="AO47" i="23" s="1"/>
  <c r="AA27" i="19"/>
  <c r="AR8" i="23"/>
  <c r="AN12" i="23"/>
  <c r="AL12" i="18"/>
  <c r="AQ12" i="23" s="1"/>
  <c r="AN50" i="23" s="1"/>
  <c r="AB27" i="18"/>
  <c r="AX11" i="23"/>
  <c r="AL11" i="20"/>
  <c r="BA11" i="23" s="1"/>
  <c r="BB16" i="23"/>
  <c r="AK16" i="21"/>
  <c r="BE16" i="23" s="1"/>
  <c r="AK25" i="20"/>
  <c r="AZ25" i="23" s="1"/>
  <c r="AW25" i="23"/>
  <c r="AL21" i="19"/>
  <c r="AV21" i="23" s="1"/>
  <c r="AS21" i="23"/>
  <c r="BM27" i="18"/>
  <c r="BM16" i="18"/>
  <c r="AK16" i="18"/>
  <c r="AP16" i="23" s="1"/>
  <c r="AM16" i="23"/>
  <c r="BH11" i="23"/>
  <c r="AL11" i="22"/>
  <c r="BK11" i="23" s="1"/>
  <c r="AA27" i="22"/>
  <c r="BG8" i="23"/>
  <c r="AK8" i="22"/>
  <c r="BJ8" i="23" s="1"/>
  <c r="AU47" i="23" s="1"/>
  <c r="AK11" i="19"/>
  <c r="AU11" i="23" s="1"/>
  <c r="AR11" i="23"/>
  <c r="P5" i="57"/>
  <c r="O35" i="57"/>
  <c r="AK11" i="20"/>
  <c r="AZ11" i="23" s="1"/>
  <c r="AW11" i="23"/>
  <c r="H69" i="56"/>
  <c r="H64" i="56"/>
  <c r="H59" i="56"/>
  <c r="P54" i="56"/>
  <c r="P53" i="56" s="1"/>
  <c r="P42" i="56"/>
  <c r="P41" i="56" s="1"/>
  <c r="AK25" i="19"/>
  <c r="AU25" i="23" s="1"/>
  <c r="AR25" i="23"/>
  <c r="AK11" i="22"/>
  <c r="BJ11" i="23" s="1"/>
  <c r="BG11" i="23"/>
  <c r="Q44" i="57"/>
  <c r="Q43" i="57" s="1"/>
  <c r="Q37" i="57"/>
  <c r="Q36" i="57" s="1"/>
  <c r="AL11" i="19"/>
  <c r="AV11" i="23" s="1"/>
  <c r="AS11" i="23"/>
  <c r="L40" i="56"/>
  <c r="L69" i="56" s="1"/>
  <c r="M5" i="56"/>
  <c r="F37" i="55"/>
  <c r="D16" i="55"/>
  <c r="F44" i="55"/>
  <c r="O56" i="56"/>
  <c r="AB8" i="20"/>
  <c r="AD8" i="20"/>
  <c r="AD27" i="20" s="1"/>
  <c r="BM8" i="20"/>
  <c r="BM11" i="20" s="1"/>
  <c r="BM26" i="20" s="1"/>
  <c r="Y27" i="20"/>
  <c r="Z8" i="20"/>
  <c r="Z27" i="20" s="1"/>
  <c r="AC8" i="20"/>
  <c r="AC27" i="20" s="1"/>
  <c r="AA8" i="20"/>
  <c r="D44" i="57"/>
  <c r="F43" i="57"/>
  <c r="D43" i="57" s="1"/>
  <c r="Q46" i="57" l="1"/>
  <c r="N5" i="55"/>
  <c r="M35" i="55"/>
  <c r="L49" i="55"/>
  <c r="L54" i="55"/>
  <c r="G59" i="55"/>
  <c r="G49" i="55"/>
  <c r="Q46" i="55"/>
  <c r="AL26" i="18"/>
  <c r="AQ26" i="23" s="1"/>
  <c r="AN26" i="23"/>
  <c r="R37" i="55"/>
  <c r="R36" i="55" s="1"/>
  <c r="R44" i="55"/>
  <c r="R43" i="55" s="1"/>
  <c r="D41" i="56"/>
  <c r="F56" i="56"/>
  <c r="S25" i="55"/>
  <c r="S24" i="55"/>
  <c r="S26" i="55"/>
  <c r="S29" i="55"/>
  <c r="S30" i="55" s="1"/>
  <c r="S15" i="55" s="1"/>
  <c r="S16" i="55" s="1"/>
  <c r="S22" i="55"/>
  <c r="S23" i="55"/>
  <c r="S27" i="55"/>
  <c r="AK26" i="18"/>
  <c r="AP26" i="23" s="1"/>
  <c r="AM26" i="23"/>
  <c r="L59" i="56"/>
  <c r="Q42" i="56"/>
  <c r="Q41" i="56" s="1"/>
  <c r="Q54" i="56"/>
  <c r="Q53" i="56" s="1"/>
  <c r="AL27" i="22"/>
  <c r="BK27" i="23" s="1"/>
  <c r="BH27" i="23"/>
  <c r="BH26" i="23"/>
  <c r="AL26" i="22"/>
  <c r="BK26" i="23" s="1"/>
  <c r="AB27" i="20"/>
  <c r="AX8" i="23"/>
  <c r="AL8" i="20"/>
  <c r="BA8" i="23" s="1"/>
  <c r="AR47" i="23" s="1"/>
  <c r="L64" i="56"/>
  <c r="AL27" i="18"/>
  <c r="AQ27" i="23" s="1"/>
  <c r="AN27" i="23"/>
  <c r="R37" i="57"/>
  <c r="R36" i="57" s="1"/>
  <c r="R44" i="57"/>
  <c r="R43" i="57" s="1"/>
  <c r="AX26" i="23"/>
  <c r="AL26" i="20"/>
  <c r="BA26" i="23" s="1"/>
  <c r="AK27" i="18"/>
  <c r="AP27" i="23" s="1"/>
  <c r="AM27" i="23"/>
  <c r="AL27" i="19"/>
  <c r="AV27" i="23" s="1"/>
  <c r="AS27" i="23"/>
  <c r="BK28" i="23"/>
  <c r="BK42" i="23"/>
  <c r="O59" i="57"/>
  <c r="O54" i="57"/>
  <c r="O49" i="57"/>
  <c r="AK27" i="22"/>
  <c r="BJ27" i="23" s="1"/>
  <c r="BG27" i="23"/>
  <c r="AQ28" i="23"/>
  <c r="AQ42" i="23"/>
  <c r="BM16" i="21"/>
  <c r="BM27" i="21"/>
  <c r="R30" i="56"/>
  <c r="R27" i="56"/>
  <c r="R32" i="56"/>
  <c r="R29" i="56"/>
  <c r="R34" i="56"/>
  <c r="R35" i="56" s="1"/>
  <c r="R20" i="56" s="1"/>
  <c r="R21" i="56" s="1"/>
  <c r="R28" i="56"/>
  <c r="R31" i="56"/>
  <c r="AP42" i="23"/>
  <c r="AP28" i="23"/>
  <c r="F36" i="55"/>
  <c r="D37" i="55"/>
  <c r="N5" i="56"/>
  <c r="M40" i="56"/>
  <c r="BJ42" i="23"/>
  <c r="BJ28" i="23"/>
  <c r="AR26" i="23"/>
  <c r="AK26" i="19"/>
  <c r="AU26" i="23" s="1"/>
  <c r="S23" i="57"/>
  <c r="S26" i="57"/>
  <c r="S27" i="57"/>
  <c r="S25" i="57"/>
  <c r="S22" i="57"/>
  <c r="S24" i="57"/>
  <c r="S29" i="57"/>
  <c r="S30" i="57" s="1"/>
  <c r="S15" i="57" s="1"/>
  <c r="S16" i="57" s="1"/>
  <c r="AA27" i="20"/>
  <c r="AW8" i="23"/>
  <c r="AK8" i="20"/>
  <c r="AZ8" i="23" s="1"/>
  <c r="AQ47" i="23" s="1"/>
  <c r="F43" i="55"/>
  <c r="D43" i="55" s="1"/>
  <c r="D44" i="55"/>
  <c r="P56" i="56"/>
  <c r="P35" i="57"/>
  <c r="Q5" i="57"/>
  <c r="AS26" i="23"/>
  <c r="AL26" i="19"/>
  <c r="AV26" i="23" s="1"/>
  <c r="BB12" i="23"/>
  <c r="AK12" i="21"/>
  <c r="BE12" i="23" s="1"/>
  <c r="AS50" i="23" s="1"/>
  <c r="AA27" i="21"/>
  <c r="AK27" i="19"/>
  <c r="AU27" i="23" s="1"/>
  <c r="AR27" i="23"/>
  <c r="AL12" i="21"/>
  <c r="BF12" i="23" s="1"/>
  <c r="AT50" i="23" s="1"/>
  <c r="BC12" i="23"/>
  <c r="AB27" i="21"/>
  <c r="AU42" i="23"/>
  <c r="AU28" i="23"/>
  <c r="D36" i="57"/>
  <c r="F46" i="57"/>
  <c r="AK26" i="20"/>
  <c r="AZ26" i="23" s="1"/>
  <c r="AW26" i="23"/>
  <c r="AV42" i="23"/>
  <c r="AV28" i="23"/>
  <c r="AK26" i="22"/>
  <c r="BJ26" i="23" s="1"/>
  <c r="BG26" i="23"/>
  <c r="M54" i="55" l="1"/>
  <c r="M59" i="55"/>
  <c r="M49" i="55"/>
  <c r="N35" i="55"/>
  <c r="O5" i="55"/>
  <c r="T24" i="55"/>
  <c r="T27" i="55"/>
  <c r="T26" i="55"/>
  <c r="T22" i="55"/>
  <c r="T29" i="55"/>
  <c r="T30" i="55" s="1"/>
  <c r="T15" i="55" s="1"/>
  <c r="T16" i="55" s="1"/>
  <c r="T25" i="55"/>
  <c r="T23" i="55"/>
  <c r="R46" i="55"/>
  <c r="F59" i="56"/>
  <c r="F69" i="56"/>
  <c r="D56" i="56"/>
  <c r="H28" i="53" s="1"/>
  <c r="F64" i="56"/>
  <c r="S44" i="55"/>
  <c r="S43" i="55" s="1"/>
  <c r="S37" i="55"/>
  <c r="S36" i="55" s="1"/>
  <c r="R46" i="57"/>
  <c r="AW27" i="23"/>
  <c r="AK27" i="20"/>
  <c r="AZ27" i="23" s="1"/>
  <c r="O5" i="56"/>
  <c r="N40" i="56"/>
  <c r="BA28" i="23"/>
  <c r="BA42" i="23"/>
  <c r="Q56" i="56"/>
  <c r="BB27" i="23"/>
  <c r="AK27" i="21"/>
  <c r="BE27" i="23" s="1"/>
  <c r="BF28" i="23"/>
  <c r="BF42" i="23"/>
  <c r="F54" i="57"/>
  <c r="F59" i="57"/>
  <c r="D46" i="57"/>
  <c r="H29" i="53" s="1"/>
  <c r="F49" i="57"/>
  <c r="BE28" i="23"/>
  <c r="BE42" i="23"/>
  <c r="T24" i="57"/>
  <c r="T27" i="57"/>
  <c r="T25" i="57"/>
  <c r="T29" i="57"/>
  <c r="T30" i="57" s="1"/>
  <c r="T15" i="57" s="1"/>
  <c r="T16" i="57" s="1"/>
  <c r="T23" i="57"/>
  <c r="T26" i="57"/>
  <c r="T22" i="57"/>
  <c r="AX27" i="23"/>
  <c r="AL27" i="20"/>
  <c r="BA27" i="23" s="1"/>
  <c r="R5" i="57"/>
  <c r="Q35" i="57"/>
  <c r="M59" i="56"/>
  <c r="M64" i="56"/>
  <c r="M69" i="56"/>
  <c r="P49" i="57"/>
  <c r="P59" i="57"/>
  <c r="P54" i="57"/>
  <c r="S44" i="57"/>
  <c r="S43" i="57" s="1"/>
  <c r="S37" i="57"/>
  <c r="S36" i="57" s="1"/>
  <c r="R42" i="56"/>
  <c r="R41" i="56" s="1"/>
  <c r="R54" i="56"/>
  <c r="R53" i="56" s="1"/>
  <c r="AZ28" i="23"/>
  <c r="AZ42" i="23"/>
  <c r="D36" i="55"/>
  <c r="F46" i="55"/>
  <c r="S31" i="56"/>
  <c r="S34" i="56"/>
  <c r="S35" i="56" s="1"/>
  <c r="S20" i="56" s="1"/>
  <c r="S21" i="56" s="1"/>
  <c r="S30" i="56"/>
  <c r="S29" i="56"/>
  <c r="S28" i="56"/>
  <c r="S27" i="56"/>
  <c r="S32" i="56"/>
  <c r="AL27" i="21"/>
  <c r="BF27" i="23" s="1"/>
  <c r="BC27" i="23"/>
  <c r="N54" i="55" l="1"/>
  <c r="N49" i="55"/>
  <c r="N59" i="55"/>
  <c r="P5" i="55"/>
  <c r="O35" i="55"/>
  <c r="S46" i="55"/>
  <c r="F65" i="56"/>
  <c r="U65" i="56"/>
  <c r="J65" i="56"/>
  <c r="T65" i="56"/>
  <c r="Y65" i="56"/>
  <c r="Y67" i="56" s="1"/>
  <c r="I65" i="56"/>
  <c r="N65" i="56"/>
  <c r="M65" i="56"/>
  <c r="S65" i="56"/>
  <c r="X65" i="56"/>
  <c r="R65" i="56"/>
  <c r="Q65" i="56"/>
  <c r="G65" i="56"/>
  <c r="W65" i="56"/>
  <c r="L65" i="56"/>
  <c r="H65" i="56"/>
  <c r="V65" i="56"/>
  <c r="K65" i="56"/>
  <c r="P65" i="56"/>
  <c r="O65" i="56"/>
  <c r="U27" i="55"/>
  <c r="U22" i="55"/>
  <c r="U24" i="55"/>
  <c r="U26" i="55"/>
  <c r="U23" i="55"/>
  <c r="U25" i="55"/>
  <c r="U29" i="55"/>
  <c r="U30" i="55" s="1"/>
  <c r="U15" i="55" s="1"/>
  <c r="U16" i="55" s="1"/>
  <c r="T37" i="55"/>
  <c r="T36" i="55" s="1"/>
  <c r="T44" i="55"/>
  <c r="T43" i="55" s="1"/>
  <c r="R56" i="56"/>
  <c r="O70" i="56"/>
  <c r="Y71" i="56" s="1"/>
  <c r="Y72" i="56" s="1"/>
  <c r="N70" i="56"/>
  <c r="K70" i="56"/>
  <c r="J70" i="56"/>
  <c r="F70" i="56"/>
  <c r="G70" i="56"/>
  <c r="M70" i="56"/>
  <c r="H70" i="56"/>
  <c r="I70" i="56"/>
  <c r="L70" i="56"/>
  <c r="G60" i="56"/>
  <c r="J60" i="56"/>
  <c r="F60" i="56"/>
  <c r="O60" i="56"/>
  <c r="M60" i="56"/>
  <c r="L60" i="56"/>
  <c r="I60" i="56"/>
  <c r="N60" i="56"/>
  <c r="K60" i="56"/>
  <c r="H60" i="56"/>
  <c r="M50" i="57"/>
  <c r="J50" i="57"/>
  <c r="F50" i="57"/>
  <c r="N50" i="57"/>
  <c r="H50" i="57"/>
  <c r="O50" i="57"/>
  <c r="K50" i="57"/>
  <c r="I50" i="57"/>
  <c r="G50" i="57"/>
  <c r="L50" i="57"/>
  <c r="T34" i="56"/>
  <c r="T35" i="56" s="1"/>
  <c r="T20" i="56" s="1"/>
  <c r="T21" i="56" s="1"/>
  <c r="T30" i="56"/>
  <c r="T28" i="56"/>
  <c r="T29" i="56"/>
  <c r="T32" i="56"/>
  <c r="T31" i="56"/>
  <c r="T27" i="56"/>
  <c r="U29" i="57"/>
  <c r="U30" i="57" s="1"/>
  <c r="U15" i="57" s="1"/>
  <c r="U16" i="57" s="1"/>
  <c r="U23" i="57"/>
  <c r="U24" i="57"/>
  <c r="U22" i="57"/>
  <c r="U25" i="57"/>
  <c r="U26" i="57"/>
  <c r="U27" i="57"/>
  <c r="M60" i="57"/>
  <c r="N60" i="57"/>
  <c r="G60" i="57"/>
  <c r="H60" i="57"/>
  <c r="K60" i="57"/>
  <c r="I60" i="57"/>
  <c r="J60" i="57"/>
  <c r="O60" i="57"/>
  <c r="L60" i="57"/>
  <c r="F60" i="57"/>
  <c r="P5" i="56"/>
  <c r="O40" i="56"/>
  <c r="W55" i="57"/>
  <c r="S55" i="57"/>
  <c r="H55" i="57"/>
  <c r="N55" i="57"/>
  <c r="J55" i="57"/>
  <c r="U55" i="57"/>
  <c r="P55" i="57"/>
  <c r="T55" i="57"/>
  <c r="F55" i="57"/>
  <c r="I55" i="57"/>
  <c r="L55" i="57"/>
  <c r="R55" i="57"/>
  <c r="V55" i="57"/>
  <c r="X55" i="57"/>
  <c r="G55" i="57"/>
  <c r="K55" i="57"/>
  <c r="O55" i="57"/>
  <c r="Y55" i="57"/>
  <c r="Y57" i="57" s="1"/>
  <c r="M55" i="57"/>
  <c r="Q55" i="57"/>
  <c r="F59" i="55"/>
  <c r="F49" i="55"/>
  <c r="F54" i="55"/>
  <c r="D46" i="55"/>
  <c r="H27" i="53" s="1"/>
  <c r="H30" i="53" s="1"/>
  <c r="N59" i="56"/>
  <c r="N64" i="56"/>
  <c r="N69" i="56"/>
  <c r="T44" i="57"/>
  <c r="T43" i="57" s="1"/>
  <c r="T37" i="57"/>
  <c r="T36" i="57" s="1"/>
  <c r="S42" i="56"/>
  <c r="S41" i="56" s="1"/>
  <c r="S54" i="56"/>
  <c r="S53" i="56" s="1"/>
  <c r="S46" i="57"/>
  <c r="Q59" i="57"/>
  <c r="Q54" i="57"/>
  <c r="Q49" i="57"/>
  <c r="S5" i="57"/>
  <c r="R35" i="57"/>
  <c r="O49" i="55" l="1"/>
  <c r="O54" i="55"/>
  <c r="O59" i="55"/>
  <c r="P35" i="55"/>
  <c r="Q5" i="55"/>
  <c r="V26" i="55"/>
  <c r="V23" i="55"/>
  <c r="V25" i="55"/>
  <c r="V24" i="55"/>
  <c r="V22" i="55"/>
  <c r="V29" i="55"/>
  <c r="V30" i="55" s="1"/>
  <c r="V15" i="55" s="1"/>
  <c r="V16" i="55" s="1"/>
  <c r="V27" i="55"/>
  <c r="T46" i="55"/>
  <c r="T46" i="57"/>
  <c r="U37" i="55"/>
  <c r="U36" i="55" s="1"/>
  <c r="U44" i="55"/>
  <c r="U43" i="55" s="1"/>
  <c r="R59" i="57"/>
  <c r="R49" i="57"/>
  <c r="R54" i="57"/>
  <c r="G60" i="55"/>
  <c r="H60" i="55"/>
  <c r="K60" i="55"/>
  <c r="L60" i="55"/>
  <c r="I60" i="55"/>
  <c r="O60" i="55"/>
  <c r="M60" i="55"/>
  <c r="F60" i="55"/>
  <c r="J60" i="55"/>
  <c r="N60" i="55"/>
  <c r="R55" i="55"/>
  <c r="M55" i="55"/>
  <c r="T55" i="55"/>
  <c r="Y55" i="55"/>
  <c r="Y57" i="55" s="1"/>
  <c r="V55" i="55"/>
  <c r="X55" i="55"/>
  <c r="I55" i="55"/>
  <c r="G55" i="55"/>
  <c r="S55" i="55"/>
  <c r="Q55" i="55"/>
  <c r="O55" i="55"/>
  <c r="W55" i="55"/>
  <c r="J55" i="55"/>
  <c r="P55" i="55"/>
  <c r="K55" i="55"/>
  <c r="N55" i="55"/>
  <c r="H55" i="55"/>
  <c r="F55" i="55"/>
  <c r="U55" i="55"/>
  <c r="L55" i="55"/>
  <c r="I50" i="55"/>
  <c r="F50" i="55"/>
  <c r="K50" i="55"/>
  <c r="G50" i="55"/>
  <c r="N50" i="55"/>
  <c r="J50" i="55"/>
  <c r="M50" i="55"/>
  <c r="L50" i="55"/>
  <c r="H50" i="55"/>
  <c r="O50" i="55"/>
  <c r="V23" i="57"/>
  <c r="V22" i="57"/>
  <c r="V29" i="57"/>
  <c r="V30" i="57" s="1"/>
  <c r="V15" i="57" s="1"/>
  <c r="V16" i="57" s="1"/>
  <c r="V25" i="57"/>
  <c r="V27" i="57"/>
  <c r="V24" i="57"/>
  <c r="V26" i="57"/>
  <c r="T54" i="56"/>
  <c r="T53" i="56" s="1"/>
  <c r="T42" i="56"/>
  <c r="T41" i="56" s="1"/>
  <c r="U28" i="56"/>
  <c r="U31" i="56"/>
  <c r="U29" i="56"/>
  <c r="U30" i="56"/>
  <c r="U34" i="56"/>
  <c r="U35" i="56" s="1"/>
  <c r="U20" i="56" s="1"/>
  <c r="U21" i="56" s="1"/>
  <c r="U32" i="56"/>
  <c r="U27" i="56"/>
  <c r="S56" i="56"/>
  <c r="U44" i="57"/>
  <c r="U43" i="57" s="1"/>
  <c r="U37" i="57"/>
  <c r="U36" i="57" s="1"/>
  <c r="Y61" i="57"/>
  <c r="Y62" i="57" s="1"/>
  <c r="P40" i="56"/>
  <c r="Q5" i="56"/>
  <c r="S35" i="57"/>
  <c r="S59" i="57" s="1"/>
  <c r="T5" i="57"/>
  <c r="O64" i="56"/>
  <c r="O59" i="56"/>
  <c r="O69" i="56"/>
  <c r="P54" i="55" l="1"/>
  <c r="P49" i="55"/>
  <c r="P59" i="55"/>
  <c r="R5" i="55"/>
  <c r="Q35" i="55"/>
  <c r="U46" i="57"/>
  <c r="U46" i="55"/>
  <c r="V44" i="55"/>
  <c r="V43" i="55" s="1"/>
  <c r="V37" i="55"/>
  <c r="V36" i="55" s="1"/>
  <c r="W23" i="55"/>
  <c r="W24" i="55"/>
  <c r="W25" i="55"/>
  <c r="W27" i="55"/>
  <c r="W22" i="55"/>
  <c r="W26" i="55"/>
  <c r="W29" i="55"/>
  <c r="W30" i="55" s="1"/>
  <c r="W15" i="55" s="1"/>
  <c r="W16" i="55" s="1"/>
  <c r="Q40" i="56"/>
  <c r="R5" i="56"/>
  <c r="S54" i="57"/>
  <c r="P59" i="56"/>
  <c r="P69" i="56"/>
  <c r="P64" i="56"/>
  <c r="S49" i="57"/>
  <c r="Y61" i="55"/>
  <c r="Y62" i="55" s="1"/>
  <c r="V28" i="56"/>
  <c r="V31" i="56"/>
  <c r="V34" i="56"/>
  <c r="V35" i="56" s="1"/>
  <c r="V20" i="56" s="1"/>
  <c r="V21" i="56" s="1"/>
  <c r="V32" i="56"/>
  <c r="V29" i="56"/>
  <c r="V30" i="56"/>
  <c r="V27" i="56"/>
  <c r="V44" i="57"/>
  <c r="V43" i="57" s="1"/>
  <c r="V37" i="57"/>
  <c r="V36" i="57" s="1"/>
  <c r="U5" i="57"/>
  <c r="T35" i="57"/>
  <c r="W22" i="57"/>
  <c r="W25" i="57"/>
  <c r="W27" i="57"/>
  <c r="W24" i="57"/>
  <c r="W23" i="57"/>
  <c r="W29" i="57"/>
  <c r="W30" i="57" s="1"/>
  <c r="W15" i="57" s="1"/>
  <c r="W16" i="57" s="1"/>
  <c r="W26" i="57"/>
  <c r="U42" i="56"/>
  <c r="U41" i="56" s="1"/>
  <c r="U54" i="56"/>
  <c r="U53" i="56" s="1"/>
  <c r="T56" i="56"/>
  <c r="Q59" i="55" l="1"/>
  <c r="Q54" i="55"/>
  <c r="Q49" i="55"/>
  <c r="S5" i="55"/>
  <c r="R35" i="55"/>
  <c r="V46" i="55"/>
  <c r="X26" i="55"/>
  <c r="X22" i="55"/>
  <c r="X24" i="55"/>
  <c r="X27" i="55"/>
  <c r="X29" i="55"/>
  <c r="X30" i="55" s="1"/>
  <c r="X15" i="55" s="1"/>
  <c r="X16" i="55" s="1"/>
  <c r="X23" i="55"/>
  <c r="X25" i="55"/>
  <c r="V46" i="57"/>
  <c r="W44" i="55"/>
  <c r="W43" i="55" s="1"/>
  <c r="W37" i="55"/>
  <c r="W36" i="55" s="1"/>
  <c r="W46" i="55" s="1"/>
  <c r="V54" i="56"/>
  <c r="V53" i="56" s="1"/>
  <c r="V42" i="56"/>
  <c r="V41" i="56" s="1"/>
  <c r="U56" i="56"/>
  <c r="T49" i="57"/>
  <c r="T59" i="57"/>
  <c r="T54" i="57"/>
  <c r="X22" i="57"/>
  <c r="X24" i="57"/>
  <c r="X27" i="57"/>
  <c r="X23" i="57"/>
  <c r="X25" i="57"/>
  <c r="X26" i="57"/>
  <c r="X29" i="57"/>
  <c r="X30" i="57" s="1"/>
  <c r="X15" i="57" s="1"/>
  <c r="X16" i="57" s="1"/>
  <c r="U35" i="57"/>
  <c r="V5" i="57"/>
  <c r="W37" i="57"/>
  <c r="W36" i="57" s="1"/>
  <c r="W44" i="57"/>
  <c r="W43" i="57" s="1"/>
  <c r="S5" i="56"/>
  <c r="R40" i="56"/>
  <c r="W30" i="56"/>
  <c r="W32" i="56"/>
  <c r="W34" i="56"/>
  <c r="W35" i="56" s="1"/>
  <c r="W20" i="56" s="1"/>
  <c r="W21" i="56" s="1"/>
  <c r="W27" i="56"/>
  <c r="W28" i="56"/>
  <c r="W29" i="56"/>
  <c r="W31" i="56"/>
  <c r="Q64" i="56"/>
  <c r="Q69" i="56"/>
  <c r="Q59" i="56"/>
  <c r="T5" i="55" l="1"/>
  <c r="S35" i="55"/>
  <c r="R59" i="55"/>
  <c r="R54" i="55"/>
  <c r="R49" i="55"/>
  <c r="W46" i="57"/>
  <c r="X37" i="55"/>
  <c r="X36" i="55" s="1"/>
  <c r="X44" i="55"/>
  <c r="X43" i="55" s="1"/>
  <c r="Y24" i="55"/>
  <c r="Y26" i="55"/>
  <c r="Y29" i="55"/>
  <c r="Y30" i="55" s="1"/>
  <c r="Y15" i="55" s="1"/>
  <c r="Y16" i="55" s="1"/>
  <c r="Y22" i="55"/>
  <c r="Y25" i="55"/>
  <c r="Y23" i="55"/>
  <c r="Y27" i="55"/>
  <c r="W54" i="56"/>
  <c r="W53" i="56" s="1"/>
  <c r="W42" i="56"/>
  <c r="W41" i="56" s="1"/>
  <c r="T5" i="56"/>
  <c r="S40" i="56"/>
  <c r="Y29" i="57"/>
  <c r="Y30" i="57" s="1"/>
  <c r="Y15" i="57" s="1"/>
  <c r="Y16" i="57" s="1"/>
  <c r="Y24" i="57"/>
  <c r="Y23" i="57"/>
  <c r="Y25" i="57"/>
  <c r="Y26" i="57"/>
  <c r="Y22" i="57"/>
  <c r="Y27" i="57"/>
  <c r="V56" i="56"/>
  <c r="V35" i="57"/>
  <c r="W5" i="57"/>
  <c r="R69" i="56"/>
  <c r="R64" i="56"/>
  <c r="R59" i="56"/>
  <c r="U59" i="57"/>
  <c r="U54" i="57"/>
  <c r="X37" i="57"/>
  <c r="X36" i="57" s="1"/>
  <c r="X44" i="57"/>
  <c r="X43" i="57" s="1"/>
  <c r="X29" i="56"/>
  <c r="X31" i="56"/>
  <c r="X30" i="56"/>
  <c r="X32" i="56"/>
  <c r="X27" i="56"/>
  <c r="X28" i="56"/>
  <c r="X34" i="56"/>
  <c r="X35" i="56" s="1"/>
  <c r="X20" i="56" s="1"/>
  <c r="X21" i="56" s="1"/>
  <c r="S54" i="55" l="1"/>
  <c r="S59" i="55"/>
  <c r="S49" i="55"/>
  <c r="U5" i="55"/>
  <c r="T35" i="55"/>
  <c r="Y37" i="55"/>
  <c r="Y36" i="55" s="1"/>
  <c r="Y44" i="55"/>
  <c r="Y43" i="55" s="1"/>
  <c r="X46" i="55"/>
  <c r="X46" i="57"/>
  <c r="Y29" i="56"/>
  <c r="Y34" i="56"/>
  <c r="Y35" i="56" s="1"/>
  <c r="Y20" i="56" s="1"/>
  <c r="Y21" i="56" s="1"/>
  <c r="Y28" i="56"/>
  <c r="Y27" i="56"/>
  <c r="Y32" i="56"/>
  <c r="Y31" i="56"/>
  <c r="Y30" i="56"/>
  <c r="W35" i="57"/>
  <c r="X5" i="57"/>
  <c r="S69" i="56"/>
  <c r="S59" i="56"/>
  <c r="S64" i="56"/>
  <c r="X54" i="56"/>
  <c r="X53" i="56" s="1"/>
  <c r="X42" i="56"/>
  <c r="X41" i="56" s="1"/>
  <c r="V54" i="57"/>
  <c r="V59" i="57"/>
  <c r="U5" i="56"/>
  <c r="T40" i="56"/>
  <c r="W56" i="56"/>
  <c r="Y37" i="57"/>
  <c r="Y36" i="57" s="1"/>
  <c r="Y44" i="57"/>
  <c r="Y43" i="57" s="1"/>
  <c r="U35" i="55" l="1"/>
  <c r="V5" i="55"/>
  <c r="T49" i="55"/>
  <c r="T54" i="55"/>
  <c r="T59" i="55"/>
  <c r="X56" i="56"/>
  <c r="Y46" i="57"/>
  <c r="Y46" i="55"/>
  <c r="T69" i="56"/>
  <c r="T59" i="56"/>
  <c r="T64" i="56"/>
  <c r="Y5" i="57"/>
  <c r="Y35" i="57" s="1"/>
  <c r="Y59" i="57" s="1"/>
  <c r="X35" i="57"/>
  <c r="V5" i="56"/>
  <c r="U40" i="56"/>
  <c r="W54" i="57"/>
  <c r="W59" i="57"/>
  <c r="Y54" i="56"/>
  <c r="Y53" i="56" s="1"/>
  <c r="Y42" i="56"/>
  <c r="Y41" i="56" s="1"/>
  <c r="X59" i="57"/>
  <c r="X54" i="57"/>
  <c r="Y56" i="56" l="1"/>
  <c r="V35" i="55"/>
  <c r="W5" i="55"/>
  <c r="Y54" i="57"/>
  <c r="U59" i="55"/>
  <c r="U54" i="55"/>
  <c r="W5" i="56"/>
  <c r="V40" i="56"/>
  <c r="U64" i="56"/>
  <c r="U69" i="56"/>
  <c r="X5" i="55" l="1"/>
  <c r="W35" i="55"/>
  <c r="V59" i="55"/>
  <c r="V54" i="55"/>
  <c r="V69" i="56"/>
  <c r="V64" i="56"/>
  <c r="X5" i="56"/>
  <c r="W40" i="56"/>
  <c r="W59" i="55" l="1"/>
  <c r="W54" i="55"/>
  <c r="X35" i="55"/>
  <c r="Y5" i="55"/>
  <c r="Y35" i="55" s="1"/>
  <c r="W69" i="56"/>
  <c r="W64" i="56"/>
  <c r="Y5" i="56"/>
  <c r="Y40" i="56" s="1"/>
  <c r="X40" i="56"/>
  <c r="Y59" i="55" l="1"/>
  <c r="Y54" i="55"/>
  <c r="X54" i="55"/>
  <c r="X59" i="55"/>
  <c r="X64" i="56"/>
  <c r="X69" i="56"/>
  <c r="Y64" i="56"/>
  <c r="Y69" i="56"/>
</calcChain>
</file>

<file path=xl/sharedStrings.xml><?xml version="1.0" encoding="utf-8"?>
<sst xmlns="http://schemas.openxmlformats.org/spreadsheetml/2006/main" count="3118" uniqueCount="1033">
  <si>
    <t>費用</t>
    <rPh sb="0" eb="2">
      <t>ヒヨウ</t>
    </rPh>
    <phoneticPr fontId="5"/>
  </si>
  <si>
    <t>小計</t>
    <rPh sb="0" eb="2">
      <t>ショウケイ</t>
    </rPh>
    <phoneticPr fontId="5"/>
  </si>
  <si>
    <t>関東</t>
    <rPh sb="0" eb="2">
      <t>カントウ</t>
    </rPh>
    <phoneticPr fontId="5"/>
  </si>
  <si>
    <t>参考</t>
    <rPh sb="0" eb="2">
      <t>サンコウ</t>
    </rPh>
    <phoneticPr fontId="5"/>
  </si>
  <si>
    <t>収益</t>
    <rPh sb="0" eb="2">
      <t>シュウエキ</t>
    </rPh>
    <phoneticPr fontId="5"/>
  </si>
  <si>
    <t>固定資産</t>
    <rPh sb="0" eb="2">
      <t>コテイ</t>
    </rPh>
    <rPh sb="2" eb="4">
      <t>シサン</t>
    </rPh>
    <phoneticPr fontId="5"/>
  </si>
  <si>
    <t>駐車場収入
H19</t>
    <rPh sb="0" eb="3">
      <t>チュウシャジョウ</t>
    </rPh>
    <rPh sb="3" eb="5">
      <t>シュウニュウ</t>
    </rPh>
    <phoneticPr fontId="5"/>
  </si>
  <si>
    <t>駐車場収入
過去3期間平均</t>
    <rPh sb="0" eb="3">
      <t>チュウシャジョウ</t>
    </rPh>
    <rPh sb="3" eb="5">
      <t>シュウニュウ</t>
    </rPh>
    <rPh sb="6" eb="8">
      <t>カコ</t>
    </rPh>
    <rPh sb="9" eb="11">
      <t>キカン</t>
    </rPh>
    <rPh sb="11" eb="13">
      <t>ヘイキン</t>
    </rPh>
    <phoneticPr fontId="5"/>
  </si>
  <si>
    <t>その他収入
H19</t>
    <rPh sb="2" eb="3">
      <t>タ</t>
    </rPh>
    <rPh sb="3" eb="5">
      <t>シュウニュウ</t>
    </rPh>
    <phoneticPr fontId="5"/>
  </si>
  <si>
    <t>人件費
H19</t>
    <rPh sb="0" eb="3">
      <t>ジンケンヒ</t>
    </rPh>
    <phoneticPr fontId="5"/>
  </si>
  <si>
    <t>（参考）人件費(縮減)</t>
    <rPh sb="1" eb="3">
      <t>サンコウ</t>
    </rPh>
    <rPh sb="4" eb="7">
      <t>ジンケンヒ</t>
    </rPh>
    <rPh sb="8" eb="10">
      <t>シュクゲン</t>
    </rPh>
    <phoneticPr fontId="5"/>
  </si>
  <si>
    <t>保守・点検維持費
H19</t>
    <rPh sb="0" eb="2">
      <t>ホシュ</t>
    </rPh>
    <rPh sb="3" eb="5">
      <t>テンケン</t>
    </rPh>
    <rPh sb="5" eb="8">
      <t>イジヒ</t>
    </rPh>
    <phoneticPr fontId="5"/>
  </si>
  <si>
    <t>光熱費水道費
H19</t>
    <rPh sb="0" eb="3">
      <t>コウネツヒ</t>
    </rPh>
    <rPh sb="3" eb="6">
      <t>スイドウヒ</t>
    </rPh>
    <phoneticPr fontId="5"/>
  </si>
  <si>
    <t>事務所経費
H19</t>
    <rPh sb="0" eb="3">
      <t>ジムショ</t>
    </rPh>
    <rPh sb="3" eb="5">
      <t>ケイヒ</t>
    </rPh>
    <phoneticPr fontId="5"/>
  </si>
  <si>
    <t>内　固定資産税</t>
    <rPh sb="0" eb="1">
      <t>ウチ</t>
    </rPh>
    <rPh sb="2" eb="4">
      <t>コテイ</t>
    </rPh>
    <rPh sb="4" eb="6">
      <t>シサン</t>
    </rPh>
    <rPh sb="6" eb="7">
      <t>ゼイ</t>
    </rPh>
    <phoneticPr fontId="5"/>
  </si>
  <si>
    <t>その他</t>
    <rPh sb="2" eb="3">
      <t>タ</t>
    </rPh>
    <phoneticPr fontId="5"/>
  </si>
  <si>
    <t>減価償却費</t>
    <rPh sb="0" eb="2">
      <t>ゲンカ</t>
    </rPh>
    <rPh sb="2" eb="4">
      <t>ショウキャク</t>
    </rPh>
    <rPh sb="4" eb="5">
      <t>ヒ</t>
    </rPh>
    <phoneticPr fontId="5"/>
  </si>
  <si>
    <t>本部
人件費
H19</t>
    <rPh sb="0" eb="2">
      <t>ホンブ</t>
    </rPh>
    <rPh sb="3" eb="5">
      <t>ジンケン</t>
    </rPh>
    <rPh sb="5" eb="6">
      <t>ヒ</t>
    </rPh>
    <phoneticPr fontId="5"/>
  </si>
  <si>
    <t>本部
事務経費
H19</t>
    <rPh sb="0" eb="2">
      <t>ホンブ</t>
    </rPh>
    <rPh sb="3" eb="5">
      <t>ジム</t>
    </rPh>
    <rPh sb="5" eb="7">
      <t>ケイヒ</t>
    </rPh>
    <phoneticPr fontId="5"/>
  </si>
  <si>
    <t>営業損益</t>
    <rPh sb="0" eb="2">
      <t>エイギョウ</t>
    </rPh>
    <rPh sb="2" eb="4">
      <t>ソンエキ</t>
    </rPh>
    <phoneticPr fontId="5"/>
  </si>
  <si>
    <t>利益率
％</t>
    <rPh sb="0" eb="2">
      <t>リエキ</t>
    </rPh>
    <rPh sb="2" eb="3">
      <t>リツ</t>
    </rPh>
    <phoneticPr fontId="5"/>
  </si>
  <si>
    <t>法人税等
（40%)</t>
    <rPh sb="0" eb="4">
      <t>ホウジンゼイトウ</t>
    </rPh>
    <phoneticPr fontId="5"/>
  </si>
  <si>
    <t>税引後営業利益</t>
    <rPh sb="0" eb="2">
      <t>ゼイビ</t>
    </rPh>
    <rPh sb="2" eb="3">
      <t>ゴ</t>
    </rPh>
    <rPh sb="3" eb="5">
      <t>エイギョウ</t>
    </rPh>
    <rPh sb="5" eb="7">
      <t>リエキ</t>
    </rPh>
    <phoneticPr fontId="5"/>
  </si>
  <si>
    <t>税引後
キャッシュフロー
（税引後営業利益＋減価償却費）</t>
    <rPh sb="0" eb="2">
      <t>ゼイビ</t>
    </rPh>
    <rPh sb="2" eb="3">
      <t>ゴ</t>
    </rPh>
    <rPh sb="14" eb="16">
      <t>ゼイビ</t>
    </rPh>
    <rPh sb="16" eb="17">
      <t>ゴ</t>
    </rPh>
    <rPh sb="17" eb="19">
      <t>エイギョウ</t>
    </rPh>
    <rPh sb="19" eb="21">
      <t>リエキ</t>
    </rPh>
    <rPh sb="22" eb="24">
      <t>ゲンカ</t>
    </rPh>
    <rPh sb="24" eb="26">
      <t>ショウキャク</t>
    </rPh>
    <rPh sb="26" eb="27">
      <t>ヒ</t>
    </rPh>
    <phoneticPr fontId="5"/>
  </si>
  <si>
    <t>５％
（２０年）</t>
    <rPh sb="6" eb="7">
      <t>ネン</t>
    </rPh>
    <phoneticPr fontId="5"/>
  </si>
  <si>
    <t>６．６６％
（１５年）</t>
    <rPh sb="9" eb="10">
      <t>ネン</t>
    </rPh>
    <phoneticPr fontId="5"/>
  </si>
  <si>
    <t>１０％
（１０年）</t>
    <rPh sb="7" eb="8">
      <t>ネン</t>
    </rPh>
    <phoneticPr fontId="5"/>
  </si>
  <si>
    <t>１５％
（７年）</t>
    <rPh sb="6" eb="7">
      <t>ネン</t>
    </rPh>
    <phoneticPr fontId="5"/>
  </si>
  <si>
    <t>２０%
（５年）</t>
    <rPh sb="6" eb="7">
      <t>ネン</t>
    </rPh>
    <phoneticPr fontId="5"/>
  </si>
  <si>
    <t>一時移転コスト
資産・業務承継にかかる税等
①不動産取得税</t>
    <rPh sb="0" eb="2">
      <t>イチジ</t>
    </rPh>
    <rPh sb="2" eb="4">
      <t>イテン</t>
    </rPh>
    <rPh sb="8" eb="10">
      <t>シサン</t>
    </rPh>
    <rPh sb="11" eb="13">
      <t>ギョウム</t>
    </rPh>
    <rPh sb="13" eb="15">
      <t>ショウケイ</t>
    </rPh>
    <rPh sb="19" eb="20">
      <t>ゼイ</t>
    </rPh>
    <rPh sb="20" eb="21">
      <t>トウ</t>
    </rPh>
    <rPh sb="23" eb="26">
      <t>フドウサン</t>
    </rPh>
    <rPh sb="26" eb="28">
      <t>シュトク</t>
    </rPh>
    <rPh sb="28" eb="29">
      <t>ゼイ</t>
    </rPh>
    <phoneticPr fontId="5"/>
  </si>
  <si>
    <t>②登録免許税</t>
    <rPh sb="1" eb="3">
      <t>トウロク</t>
    </rPh>
    <rPh sb="3" eb="5">
      <t>メンキョ</t>
    </rPh>
    <rPh sb="5" eb="6">
      <t>ゼイ</t>
    </rPh>
    <phoneticPr fontId="5"/>
  </si>
  <si>
    <t>③鑑定費用</t>
    <rPh sb="1" eb="3">
      <t>カンテイ</t>
    </rPh>
    <rPh sb="3" eb="5">
      <t>ヒヨウ</t>
    </rPh>
    <phoneticPr fontId="5"/>
  </si>
  <si>
    <t>借入＋取得時コスト合計</t>
    <rPh sb="0" eb="2">
      <t>カリイレ</t>
    </rPh>
    <rPh sb="3" eb="5">
      <t>シュトク</t>
    </rPh>
    <rPh sb="5" eb="6">
      <t>ジ</t>
    </rPh>
    <rPh sb="9" eb="11">
      <t>ゴウケイ</t>
    </rPh>
    <phoneticPr fontId="5"/>
  </si>
  <si>
    <t>合計</t>
    <rPh sb="0" eb="2">
      <t>ゴウケイ</t>
    </rPh>
    <phoneticPr fontId="5"/>
  </si>
  <si>
    <t>平均</t>
    <rPh sb="0" eb="2">
      <t>ヘイキン</t>
    </rPh>
    <phoneticPr fontId="5"/>
  </si>
  <si>
    <t>固定資産税</t>
    <rPh sb="0" eb="2">
      <t>コテイ</t>
    </rPh>
    <rPh sb="2" eb="4">
      <t>シサン</t>
    </rPh>
    <rPh sb="4" eb="5">
      <t>ゼイ</t>
    </rPh>
    <phoneticPr fontId="5"/>
  </si>
  <si>
    <t>都市計画税</t>
    <rPh sb="0" eb="2">
      <t>トシ</t>
    </rPh>
    <rPh sb="2" eb="4">
      <t>ケイカク</t>
    </rPh>
    <rPh sb="4" eb="5">
      <t>ゼイ</t>
    </rPh>
    <phoneticPr fontId="5"/>
  </si>
  <si>
    <t>躯体
帳簿価格</t>
    <rPh sb="0" eb="2">
      <t>クタイ</t>
    </rPh>
    <rPh sb="3" eb="5">
      <t>チョウボ</t>
    </rPh>
    <rPh sb="5" eb="7">
      <t>カカク</t>
    </rPh>
    <phoneticPr fontId="5"/>
  </si>
  <si>
    <t>建物</t>
    <rPh sb="0" eb="2">
      <t>タテモノ</t>
    </rPh>
    <phoneticPr fontId="5"/>
  </si>
  <si>
    <t>以外
帳簿価格</t>
    <rPh sb="0" eb="2">
      <t>イガイ</t>
    </rPh>
    <rPh sb="3" eb="5">
      <t>チョウボ</t>
    </rPh>
    <rPh sb="5" eb="7">
      <t>カカク</t>
    </rPh>
    <phoneticPr fontId="5"/>
  </si>
  <si>
    <t>方式</t>
    <rPh sb="0" eb="2">
      <t>ホウシキ</t>
    </rPh>
    <phoneticPr fontId="5"/>
  </si>
  <si>
    <t>駐車場台数</t>
    <rPh sb="0" eb="2">
      <t>チュウシャ</t>
    </rPh>
    <rPh sb="2" eb="3">
      <t>ジョウ</t>
    </rPh>
    <rPh sb="3" eb="5">
      <t>ダイスウ</t>
    </rPh>
    <phoneticPr fontId="5"/>
  </si>
  <si>
    <t>人員</t>
    <rPh sb="0" eb="2">
      <t>ジンイン</t>
    </rPh>
    <phoneticPr fontId="5"/>
  </si>
  <si>
    <t>台数あたり運営人件費</t>
    <rPh sb="0" eb="2">
      <t>ダイスウ</t>
    </rPh>
    <rPh sb="5" eb="7">
      <t>ウンエイ</t>
    </rPh>
    <rPh sb="7" eb="9">
      <t>ジンケン</t>
    </rPh>
    <rPh sb="9" eb="10">
      <t>ヒ</t>
    </rPh>
    <phoneticPr fontId="5"/>
  </si>
  <si>
    <t>常勤職員あたりの単価</t>
    <rPh sb="0" eb="2">
      <t>ジョウキン</t>
    </rPh>
    <rPh sb="2" eb="4">
      <t>ショクイン</t>
    </rPh>
    <rPh sb="8" eb="10">
      <t>タンカ</t>
    </rPh>
    <phoneticPr fontId="5"/>
  </si>
  <si>
    <t>台数あたり保守・維持費</t>
    <rPh sb="0" eb="2">
      <t>ダイスウ</t>
    </rPh>
    <rPh sb="5" eb="7">
      <t>ホシュ</t>
    </rPh>
    <rPh sb="8" eb="10">
      <t>イジ</t>
    </rPh>
    <rPh sb="10" eb="11">
      <t>ヒ</t>
    </rPh>
    <phoneticPr fontId="5"/>
  </si>
  <si>
    <t>台数あたり営業損益</t>
    <rPh sb="0" eb="2">
      <t>ダイスウ</t>
    </rPh>
    <rPh sb="5" eb="7">
      <t>エイギョウ</t>
    </rPh>
    <rPh sb="7" eb="9">
      <t>ソンエキ</t>
    </rPh>
    <phoneticPr fontId="5"/>
  </si>
  <si>
    <t>台数あたりキャッシュフロー</t>
    <rPh sb="0" eb="2">
      <t>ダイスウ</t>
    </rPh>
    <phoneticPr fontId="5"/>
  </si>
  <si>
    <t>北海道</t>
    <rPh sb="0" eb="3">
      <t>ホッカイドウ</t>
    </rPh>
    <phoneticPr fontId="5"/>
  </si>
  <si>
    <t>北一条（札幌）</t>
    <rPh sb="0" eb="1">
      <t>キタ</t>
    </rPh>
    <rPh sb="1" eb="3">
      <t>イチジョウ</t>
    </rPh>
    <rPh sb="4" eb="6">
      <t>サッポロ</t>
    </rPh>
    <phoneticPr fontId="5"/>
  </si>
  <si>
    <t>自走</t>
    <rPh sb="0" eb="2">
      <t>ジソウ</t>
    </rPh>
    <phoneticPr fontId="5"/>
  </si>
  <si>
    <t>所長１名　業務管理員1名</t>
    <rPh sb="0" eb="2">
      <t>ショチョウ</t>
    </rPh>
    <rPh sb="3" eb="4">
      <t>メイ</t>
    </rPh>
    <rPh sb="5" eb="7">
      <t>ギョウム</t>
    </rPh>
    <rPh sb="7" eb="9">
      <t>カンリ</t>
    </rPh>
    <rPh sb="9" eb="10">
      <t>イン</t>
    </rPh>
    <rPh sb="11" eb="12">
      <t>メイ</t>
    </rPh>
    <phoneticPr fontId="5"/>
  </si>
  <si>
    <t>東北</t>
    <rPh sb="0" eb="2">
      <t>トウホク</t>
    </rPh>
    <phoneticPr fontId="5"/>
  </si>
  <si>
    <t>長島（青森）</t>
    <rPh sb="0" eb="2">
      <t>ナガシマ</t>
    </rPh>
    <rPh sb="3" eb="5">
      <t>アオモリ</t>
    </rPh>
    <phoneticPr fontId="5"/>
  </si>
  <si>
    <t>所長１名　業務管理員３名</t>
    <rPh sb="0" eb="2">
      <t>ショチョウ</t>
    </rPh>
    <rPh sb="3" eb="4">
      <t>メイ</t>
    </rPh>
    <rPh sb="5" eb="7">
      <t>ギョウム</t>
    </rPh>
    <rPh sb="7" eb="9">
      <t>カンリ</t>
    </rPh>
    <rPh sb="9" eb="10">
      <t>イン</t>
    </rPh>
    <rPh sb="11" eb="12">
      <t>メイ</t>
    </rPh>
    <phoneticPr fontId="5"/>
  </si>
  <si>
    <t>平和通り（福島）</t>
    <rPh sb="0" eb="3">
      <t>ヘイワドオ</t>
    </rPh>
    <rPh sb="5" eb="7">
      <t>フクシマ</t>
    </rPh>
    <phoneticPr fontId="5"/>
  </si>
  <si>
    <t>併用</t>
    <rPh sb="0" eb="2">
      <t>ヘイヨウ</t>
    </rPh>
    <phoneticPr fontId="5"/>
  </si>
  <si>
    <t>泉町（水戸）</t>
    <rPh sb="0" eb="1">
      <t>イズミ</t>
    </rPh>
    <rPh sb="1" eb="2">
      <t>チョウ</t>
    </rPh>
    <rPh sb="3" eb="5">
      <t>ミト</t>
    </rPh>
    <phoneticPr fontId="5"/>
  </si>
  <si>
    <t>赤坂（東京）</t>
    <rPh sb="0" eb="2">
      <t>アカサカ</t>
    </rPh>
    <rPh sb="3" eb="5">
      <t>トウキョウ</t>
    </rPh>
    <phoneticPr fontId="5"/>
  </si>
  <si>
    <t>機械</t>
    <rPh sb="0" eb="2">
      <t>キカイ</t>
    </rPh>
    <phoneticPr fontId="5"/>
  </si>
  <si>
    <t>八日町（八王子）</t>
    <rPh sb="0" eb="3">
      <t>ヨウカマチ</t>
    </rPh>
    <rPh sb="4" eb="7">
      <t>ハチオウジ</t>
    </rPh>
    <phoneticPr fontId="5"/>
  </si>
  <si>
    <t>中部・近畿</t>
    <rPh sb="0" eb="2">
      <t>チュウブ</t>
    </rPh>
    <rPh sb="3" eb="5">
      <t>キンキ</t>
    </rPh>
    <phoneticPr fontId="5"/>
  </si>
  <si>
    <t>静岡駅北口（静岡）</t>
    <rPh sb="0" eb="2">
      <t>シズオカ</t>
    </rPh>
    <rPh sb="2" eb="3">
      <t>エキ</t>
    </rPh>
    <rPh sb="3" eb="5">
      <t>キタグチ</t>
    </rPh>
    <rPh sb="6" eb="8">
      <t>シズオカ</t>
    </rPh>
    <phoneticPr fontId="5"/>
  </si>
  <si>
    <t>大曽根（名古屋）</t>
    <rPh sb="0" eb="3">
      <t>オオソネ</t>
    </rPh>
    <rPh sb="4" eb="7">
      <t>ナゴヤ</t>
    </rPh>
    <phoneticPr fontId="5"/>
  </si>
  <si>
    <t>四日市（四日市）</t>
    <rPh sb="0" eb="3">
      <t>ヨッカイチ</t>
    </rPh>
    <rPh sb="4" eb="7">
      <t>ヨッカイチ</t>
    </rPh>
    <phoneticPr fontId="5"/>
  </si>
  <si>
    <t>管理運営をディア四日市に委託</t>
    <rPh sb="0" eb="2">
      <t>カンリ</t>
    </rPh>
    <rPh sb="2" eb="4">
      <t>ウンエイ</t>
    </rPh>
    <rPh sb="8" eb="11">
      <t>ヨッカイチ</t>
    </rPh>
    <rPh sb="12" eb="14">
      <t>イタク</t>
    </rPh>
    <phoneticPr fontId="5"/>
  </si>
  <si>
    <t>中四国</t>
    <rPh sb="0" eb="3">
      <t>チュウシコク</t>
    </rPh>
    <phoneticPr fontId="5"/>
  </si>
  <si>
    <t>シャレオ（広島）</t>
    <rPh sb="5" eb="7">
      <t>ヒロシマ</t>
    </rPh>
    <phoneticPr fontId="5"/>
  </si>
  <si>
    <t>松山市役所前（松山）</t>
    <rPh sb="0" eb="2">
      <t>マツヤマ</t>
    </rPh>
    <rPh sb="2" eb="5">
      <t>シヤクショ</t>
    </rPh>
    <rPh sb="5" eb="6">
      <t>マエ</t>
    </rPh>
    <rPh sb="7" eb="9">
      <t>マツヤマ</t>
    </rPh>
    <phoneticPr fontId="5"/>
  </si>
  <si>
    <t>本部人件費</t>
    <rPh sb="0" eb="2">
      <t>ホンブ</t>
    </rPh>
    <rPh sb="2" eb="4">
      <t>ジンケン</t>
    </rPh>
    <rPh sb="4" eb="5">
      <t>ヒ</t>
    </rPh>
    <phoneticPr fontId="5"/>
  </si>
  <si>
    <t>本部経費計</t>
    <rPh sb="0" eb="2">
      <t>ホンブ</t>
    </rPh>
    <rPh sb="2" eb="4">
      <t>ケイヒ</t>
    </rPh>
    <rPh sb="4" eb="5">
      <t>ケイ</t>
    </rPh>
    <phoneticPr fontId="5"/>
  </si>
  <si>
    <t>本部経費比率</t>
    <rPh sb="0" eb="2">
      <t>ホンブ</t>
    </rPh>
    <rPh sb="2" eb="4">
      <t>ケイヒ</t>
    </rPh>
    <rPh sb="4" eb="6">
      <t>ヒリツ</t>
    </rPh>
    <phoneticPr fontId="5"/>
  </si>
  <si>
    <t>駐車場設置台数(事業報告)により按分</t>
    <rPh sb="3" eb="5">
      <t>セッチ</t>
    </rPh>
    <rPh sb="5" eb="7">
      <t>ダイスウ</t>
    </rPh>
    <rPh sb="8" eb="10">
      <t>ジギョウ</t>
    </rPh>
    <rPh sb="10" eb="12">
      <t>ホウコク</t>
    </rPh>
    <rPh sb="16" eb="18">
      <t>アンブン</t>
    </rPh>
    <phoneticPr fontId="5"/>
  </si>
  <si>
    <t>法人税等31百万円について、事務経費から除外する</t>
    <rPh sb="0" eb="3">
      <t>ホウジンゼイ</t>
    </rPh>
    <rPh sb="3" eb="4">
      <t>トウ</t>
    </rPh>
    <rPh sb="6" eb="9">
      <t>ヒャクマンエン</t>
    </rPh>
    <rPh sb="14" eb="16">
      <t>ジム</t>
    </rPh>
    <rPh sb="16" eb="18">
      <t>ケイヒ</t>
    </rPh>
    <rPh sb="20" eb="22">
      <t>ジョガイ</t>
    </rPh>
    <phoneticPr fontId="5"/>
  </si>
  <si>
    <t>特別会計正味財産増減計算書の損益(施設管理事業収益、費用を除く)との差異、雑収入　▲3百万円　減価償却▲1百万円　法人税等　+31百万円</t>
    <rPh sb="14" eb="16">
      <t>ソンエキ</t>
    </rPh>
    <rPh sb="17" eb="19">
      <t>シセツ</t>
    </rPh>
    <rPh sb="19" eb="21">
      <t>カンリ</t>
    </rPh>
    <rPh sb="21" eb="23">
      <t>ジギョウ</t>
    </rPh>
    <rPh sb="23" eb="25">
      <t>シュウエキ</t>
    </rPh>
    <rPh sb="26" eb="28">
      <t>ヒヨウ</t>
    </rPh>
    <rPh sb="29" eb="30">
      <t>ノゾ</t>
    </rPh>
    <rPh sb="37" eb="38">
      <t>ザツ</t>
    </rPh>
    <rPh sb="38" eb="40">
      <t>シュウニュウ</t>
    </rPh>
    <rPh sb="43" eb="46">
      <t>ヒャクマンエン</t>
    </rPh>
    <rPh sb="47" eb="49">
      <t>ゲンカ</t>
    </rPh>
    <rPh sb="49" eb="51">
      <t>ショウキャク</t>
    </rPh>
    <rPh sb="53" eb="56">
      <t>ヒャクマンエン</t>
    </rPh>
    <rPh sb="57" eb="61">
      <t>ホウジンゼイトウ</t>
    </rPh>
    <rPh sb="65" eb="68">
      <t>ヒャクマンエン</t>
    </rPh>
    <phoneticPr fontId="5"/>
  </si>
  <si>
    <t>借入額と同額での購入を仮定し、借入額の4%とする。</t>
    <rPh sb="0" eb="2">
      <t>カリイレ</t>
    </rPh>
    <rPh sb="2" eb="3">
      <t>ガク</t>
    </rPh>
    <rPh sb="4" eb="6">
      <t>ドウガク</t>
    </rPh>
    <rPh sb="8" eb="10">
      <t>コウニュウ</t>
    </rPh>
    <rPh sb="11" eb="13">
      <t>カテイ</t>
    </rPh>
    <rPh sb="15" eb="17">
      <t>カリイレ</t>
    </rPh>
    <rPh sb="17" eb="18">
      <t>ガク</t>
    </rPh>
    <phoneticPr fontId="5"/>
  </si>
  <si>
    <t>平成22年3月末までの借入額と同額での購入を仮定し、借入額の1000分の13(軽減税率)とする。</t>
    <rPh sb="0" eb="2">
      <t>ヘイセイ</t>
    </rPh>
    <rPh sb="4" eb="5">
      <t>ネン</t>
    </rPh>
    <rPh sb="6" eb="7">
      <t>ガツ</t>
    </rPh>
    <rPh sb="7" eb="8">
      <t>マツ</t>
    </rPh>
    <rPh sb="11" eb="13">
      <t>カリイレ</t>
    </rPh>
    <rPh sb="13" eb="14">
      <t>ガク</t>
    </rPh>
    <rPh sb="15" eb="17">
      <t>ドウガク</t>
    </rPh>
    <rPh sb="19" eb="21">
      <t>コウニュウ</t>
    </rPh>
    <rPh sb="22" eb="24">
      <t>カテイ</t>
    </rPh>
    <rPh sb="26" eb="28">
      <t>カリイレ</t>
    </rPh>
    <rPh sb="28" eb="29">
      <t>ガク</t>
    </rPh>
    <rPh sb="34" eb="35">
      <t>ブン</t>
    </rPh>
    <rPh sb="39" eb="41">
      <t>ケイゲン</t>
    </rPh>
    <rPh sb="41" eb="43">
      <t>ゼイリツ</t>
    </rPh>
    <phoneticPr fontId="5"/>
  </si>
  <si>
    <t>取得側にて、鑑定評価をとることが予想される。1件あたり＠1.5百万円と仮定</t>
    <rPh sb="0" eb="2">
      <t>シュトク</t>
    </rPh>
    <rPh sb="2" eb="3">
      <t>ガワ</t>
    </rPh>
    <rPh sb="6" eb="8">
      <t>カンテイ</t>
    </rPh>
    <rPh sb="8" eb="10">
      <t>ヒョウカ</t>
    </rPh>
    <rPh sb="16" eb="18">
      <t>ヨソウ</t>
    </rPh>
    <rPh sb="23" eb="24">
      <t>ケン</t>
    </rPh>
    <rPh sb="31" eb="34">
      <t>ヒャクマンエン</t>
    </rPh>
    <rPh sb="35" eb="37">
      <t>カテイ</t>
    </rPh>
    <phoneticPr fontId="5"/>
  </si>
  <si>
    <t>本部事務経費</t>
    <rPh sb="0" eb="2">
      <t>ホンブ</t>
    </rPh>
    <rPh sb="2" eb="4">
      <t>ジム</t>
    </rPh>
    <rPh sb="4" eb="6">
      <t>ケイヒ</t>
    </rPh>
    <phoneticPr fontId="5"/>
  </si>
  <si>
    <t>本部事務経費P/L</t>
    <rPh sb="0" eb="2">
      <t>ホンブ</t>
    </rPh>
    <rPh sb="2" eb="4">
      <t>ジム</t>
    </rPh>
    <rPh sb="4" eb="6">
      <t>ケイヒ</t>
    </rPh>
    <phoneticPr fontId="5"/>
  </si>
  <si>
    <t>法人税等</t>
    <rPh sb="0" eb="3">
      <t>ホウジンゼイ</t>
    </rPh>
    <rPh sb="3" eb="4">
      <t>トウ</t>
    </rPh>
    <phoneticPr fontId="5"/>
  </si>
  <si>
    <t>H19</t>
    <phoneticPr fontId="5"/>
  </si>
  <si>
    <t>H18</t>
    <phoneticPr fontId="5"/>
  </si>
  <si>
    <t>H17</t>
    <phoneticPr fontId="5"/>
  </si>
  <si>
    <t>羽衣・伊勢佐木（横浜）</t>
    <phoneticPr fontId="5"/>
  </si>
  <si>
    <t>-</t>
    <phoneticPr fontId="5"/>
  </si>
  <si>
    <t>桜橋（大阪）</t>
    <phoneticPr fontId="5"/>
  </si>
  <si>
    <t>はりまや（高知市）</t>
    <phoneticPr fontId="5"/>
  </si>
  <si>
    <t xml:space="preserve"> </t>
    <phoneticPr fontId="5"/>
  </si>
  <si>
    <t>;</t>
    <phoneticPr fontId="5"/>
  </si>
  <si>
    <t xml:space="preserve"> </t>
    <phoneticPr fontId="5"/>
  </si>
  <si>
    <t xml:space="preserve"> </t>
    <phoneticPr fontId="5"/>
  </si>
  <si>
    <t>八日町の「その他収入」は駐車場売却収入3百万円であり、臨時的な収入であるため、除外する。</t>
    <rPh sb="0" eb="2">
      <t>ハチニチ</t>
    </rPh>
    <rPh sb="2" eb="3">
      <t>マチ</t>
    </rPh>
    <rPh sb="7" eb="8">
      <t>タ</t>
    </rPh>
    <rPh sb="8" eb="10">
      <t>シュウニュウ</t>
    </rPh>
    <rPh sb="20" eb="23">
      <t>ヒャクマンエン</t>
    </rPh>
    <rPh sb="27" eb="29">
      <t>リンジ</t>
    </rPh>
    <rPh sb="29" eb="30">
      <t>テキ</t>
    </rPh>
    <rPh sb="31" eb="33">
      <t>シュウニュウ</t>
    </rPh>
    <rPh sb="39" eb="41">
      <t>ジョガイ</t>
    </rPh>
    <phoneticPr fontId="5"/>
  </si>
  <si>
    <t>松山市役所前（松山）の「その他収入」は指定管理者による松山市営駐車場の管理運営業務であるが、譲渡後も継続して実施できる業務とは限らないため除外する。</t>
    <rPh sb="0" eb="3">
      <t>マツヤマシ</t>
    </rPh>
    <rPh sb="3" eb="5">
      <t>ヤクショ</t>
    </rPh>
    <rPh sb="5" eb="6">
      <t>マエ</t>
    </rPh>
    <rPh sb="7" eb="9">
      <t>マツヤマ</t>
    </rPh>
    <rPh sb="14" eb="15">
      <t>タ</t>
    </rPh>
    <rPh sb="15" eb="17">
      <t>シュウニュウ</t>
    </rPh>
    <rPh sb="19" eb="21">
      <t>シテイ</t>
    </rPh>
    <rPh sb="21" eb="24">
      <t>カンリシャ</t>
    </rPh>
    <rPh sb="27" eb="29">
      <t>マツヤマ</t>
    </rPh>
    <rPh sb="29" eb="31">
      <t>シエイ</t>
    </rPh>
    <rPh sb="31" eb="33">
      <t>チュウシャ</t>
    </rPh>
    <rPh sb="33" eb="34">
      <t>ジョウ</t>
    </rPh>
    <rPh sb="35" eb="37">
      <t>カンリ</t>
    </rPh>
    <rPh sb="37" eb="39">
      <t>ウンエイ</t>
    </rPh>
    <rPh sb="39" eb="41">
      <t>ギョウム</t>
    </rPh>
    <rPh sb="46" eb="48">
      <t>ジョウト</t>
    </rPh>
    <rPh sb="48" eb="49">
      <t>ゴ</t>
    </rPh>
    <rPh sb="50" eb="52">
      <t>ケイゾク</t>
    </rPh>
    <rPh sb="54" eb="56">
      <t>ジッシ</t>
    </rPh>
    <rPh sb="59" eb="61">
      <t>ギョウム</t>
    </rPh>
    <rPh sb="63" eb="64">
      <t>カギ</t>
    </rPh>
    <rPh sb="69" eb="71">
      <t>ジョガイ</t>
    </rPh>
    <phoneticPr fontId="5"/>
  </si>
  <si>
    <t>長島（青森）について、減免を受けている固定資産税相当額（100千円）を費用に加算する。</t>
    <rPh sb="0" eb="2">
      <t>ナガシマ</t>
    </rPh>
    <rPh sb="3" eb="5">
      <t>アオモリ</t>
    </rPh>
    <rPh sb="11" eb="13">
      <t>ゲンメン</t>
    </rPh>
    <rPh sb="14" eb="15">
      <t>ウ</t>
    </rPh>
    <rPh sb="19" eb="21">
      <t>コテイ</t>
    </rPh>
    <rPh sb="21" eb="24">
      <t>シサンゼイ</t>
    </rPh>
    <rPh sb="24" eb="26">
      <t>ソウトウ</t>
    </rPh>
    <rPh sb="26" eb="27">
      <t>ガク</t>
    </rPh>
    <rPh sb="31" eb="33">
      <t>センエン</t>
    </rPh>
    <rPh sb="35" eb="37">
      <t>ヒヨウ</t>
    </rPh>
    <rPh sb="38" eb="40">
      <t>カサン</t>
    </rPh>
    <phoneticPr fontId="5"/>
  </si>
  <si>
    <t>借入金
残高</t>
    <rPh sb="0" eb="2">
      <t>カリイレ</t>
    </rPh>
    <rPh sb="2" eb="3">
      <t>キン</t>
    </rPh>
    <rPh sb="4" eb="6">
      <t>ザンダカ</t>
    </rPh>
    <phoneticPr fontId="5"/>
  </si>
  <si>
    <t>繰上返済
違約金</t>
    <rPh sb="0" eb="2">
      <t>クリア</t>
    </rPh>
    <rPh sb="2" eb="4">
      <t>ヘンサイ</t>
    </rPh>
    <rPh sb="5" eb="8">
      <t>イヤクキン</t>
    </rPh>
    <phoneticPr fontId="5"/>
  </si>
  <si>
    <t>シャレオではトンネル通行料を支払う必要がある。（年間15百万円）</t>
    <rPh sb="10" eb="13">
      <t>ツウコウリョウ</t>
    </rPh>
    <rPh sb="14" eb="16">
      <t>シハラ</t>
    </rPh>
    <rPh sb="17" eb="19">
      <t>ヒツヨウ</t>
    </rPh>
    <rPh sb="24" eb="26">
      <t>ネンカン</t>
    </rPh>
    <rPh sb="28" eb="31">
      <t>ヒャクマンエン</t>
    </rPh>
    <phoneticPr fontId="5"/>
  </si>
  <si>
    <t>税引前損益</t>
    <rPh sb="0" eb="2">
      <t>ゼイビ</t>
    </rPh>
    <rPh sb="2" eb="3">
      <t>マエ</t>
    </rPh>
    <rPh sb="3" eb="5">
      <t>ソンエキ</t>
    </rPh>
    <phoneticPr fontId="5"/>
  </si>
  <si>
    <t>税引後損益</t>
    <rPh sb="0" eb="2">
      <t>ゼイビ</t>
    </rPh>
    <rPh sb="2" eb="3">
      <t>ゴ</t>
    </rPh>
    <rPh sb="3" eb="5">
      <t>ソンエキ</t>
    </rPh>
    <phoneticPr fontId="5"/>
  </si>
  <si>
    <t>事業価値（割引率別）</t>
    <rPh sb="0" eb="2">
      <t>ジギョウ</t>
    </rPh>
    <rPh sb="2" eb="4">
      <t>カチ</t>
    </rPh>
    <rPh sb="5" eb="7">
      <t>ワリビキ</t>
    </rPh>
    <rPh sb="7" eb="8">
      <t>リツ</t>
    </rPh>
    <rPh sb="8" eb="9">
      <t>ベツ</t>
    </rPh>
    <phoneticPr fontId="5"/>
  </si>
  <si>
    <t>必要売却予定額</t>
    <rPh sb="0" eb="2">
      <t>ヒツヨウ</t>
    </rPh>
    <rPh sb="2" eb="4">
      <t>バイキャク</t>
    </rPh>
    <rPh sb="4" eb="6">
      <t>ヨテイ</t>
    </rPh>
    <rPh sb="6" eb="7">
      <t>ガク</t>
    </rPh>
    <phoneticPr fontId="5"/>
  </si>
  <si>
    <t>判定　</t>
    <rPh sb="0" eb="2">
      <t>ハンテイ</t>
    </rPh>
    <phoneticPr fontId="5"/>
  </si>
  <si>
    <t>6.66%、１５年との比較</t>
    <rPh sb="8" eb="9">
      <t>ネン</t>
    </rPh>
    <rPh sb="11" eb="13">
      <t>ヒカク</t>
    </rPh>
    <phoneticPr fontId="5"/>
  </si>
  <si>
    <t>10%、１０年との比較</t>
    <rPh sb="6" eb="7">
      <t>ネン</t>
    </rPh>
    <rPh sb="9" eb="11">
      <t>ヒカク</t>
    </rPh>
    <phoneticPr fontId="5"/>
  </si>
  <si>
    <t>一般的な民間企業の法定実効税率　40%にて算定している</t>
    <rPh sb="0" eb="3">
      <t>イッパンテキ</t>
    </rPh>
    <rPh sb="4" eb="6">
      <t>ミンカン</t>
    </rPh>
    <rPh sb="6" eb="8">
      <t>キギョウ</t>
    </rPh>
    <rPh sb="9" eb="11">
      <t>ホウテイ</t>
    </rPh>
    <rPh sb="11" eb="13">
      <t>ジッコウ</t>
    </rPh>
    <rPh sb="13" eb="15">
      <t>ゼイリツ</t>
    </rPh>
    <rPh sb="21" eb="23">
      <t>サンテイ</t>
    </rPh>
    <phoneticPr fontId="5"/>
  </si>
  <si>
    <t>道路開発資金借入金については、繰上返済時に違約金が返済時残高の5％発生するため考慮している。</t>
    <rPh sb="0" eb="2">
      <t>ドウロ</t>
    </rPh>
    <rPh sb="2" eb="4">
      <t>カイハツ</t>
    </rPh>
    <rPh sb="4" eb="6">
      <t>シキン</t>
    </rPh>
    <rPh sb="6" eb="8">
      <t>カリイレ</t>
    </rPh>
    <rPh sb="8" eb="9">
      <t>キン</t>
    </rPh>
    <rPh sb="15" eb="17">
      <t>クリア</t>
    </rPh>
    <rPh sb="17" eb="19">
      <t>ヘンサイ</t>
    </rPh>
    <rPh sb="19" eb="20">
      <t>ジ</t>
    </rPh>
    <rPh sb="21" eb="24">
      <t>イヤクキン</t>
    </rPh>
    <rPh sb="25" eb="27">
      <t>ヘンサイ</t>
    </rPh>
    <rPh sb="27" eb="28">
      <t>ジ</t>
    </rPh>
    <rPh sb="28" eb="30">
      <t>ザンダカ</t>
    </rPh>
    <rPh sb="33" eb="35">
      <t>ハッセイ</t>
    </rPh>
    <rPh sb="39" eb="41">
      <t>コウリョ</t>
    </rPh>
    <phoneticPr fontId="5"/>
  </si>
  <si>
    <t>特別会計正味財産増減計算書の減価償却費と差額▲1百万円が生じている</t>
    <rPh sb="4" eb="6">
      <t>ショウミ</t>
    </rPh>
    <rPh sb="6" eb="8">
      <t>ザイサン</t>
    </rPh>
    <rPh sb="8" eb="10">
      <t>ゾウゲン</t>
    </rPh>
    <rPh sb="10" eb="12">
      <t>ケイサン</t>
    </rPh>
    <rPh sb="12" eb="13">
      <t>ショ</t>
    </rPh>
    <rPh sb="14" eb="16">
      <t>ゲンカ</t>
    </rPh>
    <rPh sb="16" eb="19">
      <t>ショウキャクヒ</t>
    </rPh>
    <rPh sb="28" eb="29">
      <t>ショウ</t>
    </rPh>
    <phoneticPr fontId="5"/>
  </si>
  <si>
    <t xml:space="preserve"> </t>
    <phoneticPr fontId="5"/>
  </si>
  <si>
    <t>案１</t>
    <rPh sb="0" eb="1">
      <t>アン</t>
    </rPh>
    <phoneticPr fontId="5"/>
  </si>
  <si>
    <t>案２</t>
    <rPh sb="0" eb="1">
      <t>アン</t>
    </rPh>
    <phoneticPr fontId="5"/>
  </si>
  <si>
    <t>案３</t>
    <rPh sb="0" eb="1">
      <t>アン</t>
    </rPh>
    <phoneticPr fontId="5"/>
  </si>
  <si>
    <t>案４</t>
    <rPh sb="0" eb="1">
      <t>アン</t>
    </rPh>
    <phoneticPr fontId="5"/>
  </si>
  <si>
    <t>案５</t>
    <rPh sb="0" eb="1">
      <t>アン</t>
    </rPh>
    <phoneticPr fontId="5"/>
  </si>
  <si>
    <t>キャッシュ・フロー</t>
    <phoneticPr fontId="5"/>
  </si>
  <si>
    <t xml:space="preserve"> </t>
    <phoneticPr fontId="5"/>
  </si>
  <si>
    <t>キャッシュ・フロー</t>
    <phoneticPr fontId="5"/>
  </si>
  <si>
    <t>桜橋（大阪）</t>
    <phoneticPr fontId="5"/>
  </si>
  <si>
    <t>はりまや（高知市）</t>
    <phoneticPr fontId="5"/>
  </si>
  <si>
    <t xml:space="preserve"> </t>
    <phoneticPr fontId="5"/>
  </si>
  <si>
    <t>;</t>
    <phoneticPr fontId="5"/>
  </si>
  <si>
    <t>キャッシュ・フロー</t>
    <phoneticPr fontId="5"/>
  </si>
  <si>
    <t>H19</t>
    <phoneticPr fontId="5"/>
  </si>
  <si>
    <t>H18</t>
    <phoneticPr fontId="5"/>
  </si>
  <si>
    <t>H17</t>
    <phoneticPr fontId="5"/>
  </si>
  <si>
    <t>羽衣・伊勢佐木（横浜）</t>
    <phoneticPr fontId="5"/>
  </si>
  <si>
    <t>-</t>
    <phoneticPr fontId="5"/>
  </si>
  <si>
    <t>桜橋（大阪）</t>
    <phoneticPr fontId="5"/>
  </si>
  <si>
    <t>はりまや（高知市）</t>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</si>
  <si>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</si>
  <si>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</si>
  <si>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</si>
  <si>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</si>
  <si>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</si>
  <si>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</si>
  <si>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</si>
  <si>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</si>
  <si>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</si>
  <si>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</si>
  <si>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</si>
  <si>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</si>
  <si>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⑬</t>
    <phoneticPr fontId="5"/>
  </si>
  <si>
    <t>;</t>
    <phoneticPr fontId="5"/>
  </si>
  <si>
    <t xml:space="preserve"> </t>
    <phoneticPr fontId="5"/>
  </si>
  <si>
    <t>現状ベース</t>
    <rPh sb="0" eb="2">
      <t>ゲンジョウ</t>
    </rPh>
    <phoneticPr fontId="5"/>
  </si>
  <si>
    <t>利益</t>
    <rPh sb="0" eb="2">
      <t>リエキ</t>
    </rPh>
    <phoneticPr fontId="5"/>
  </si>
  <si>
    <t>事業価値</t>
    <rPh sb="0" eb="2">
      <t>ジギョウ</t>
    </rPh>
    <rPh sb="2" eb="4">
      <t>カチ</t>
    </rPh>
    <phoneticPr fontId="5"/>
  </si>
  <si>
    <t>○</t>
    <phoneticPr fontId="5"/>
  </si>
  <si>
    <t>×</t>
    <phoneticPr fontId="5"/>
  </si>
  <si>
    <t>15年</t>
    <rPh sb="2" eb="3">
      <t>ネン</t>
    </rPh>
    <phoneticPr fontId="5"/>
  </si>
  <si>
    <t>10年</t>
    <rPh sb="2" eb="3">
      <t>ネン</t>
    </rPh>
    <phoneticPr fontId="5"/>
  </si>
  <si>
    <t xml:space="preserve"> </t>
    <phoneticPr fontId="5"/>
  </si>
  <si>
    <t>H20</t>
    <phoneticPr fontId="5"/>
  </si>
  <si>
    <t>駐車場収入
H20</t>
    <rPh sb="0" eb="3">
      <t>チュウシャジョウ</t>
    </rPh>
    <rPh sb="3" eb="5">
      <t>シュウニュウ</t>
    </rPh>
    <phoneticPr fontId="5"/>
  </si>
  <si>
    <t>その他収入
H20</t>
    <rPh sb="2" eb="3">
      <t>タ</t>
    </rPh>
    <rPh sb="3" eb="5">
      <t>シュウニュウ</t>
    </rPh>
    <phoneticPr fontId="5"/>
  </si>
  <si>
    <t>人件費
H20</t>
    <rPh sb="0" eb="3">
      <t>ジンケンヒ</t>
    </rPh>
    <phoneticPr fontId="5"/>
  </si>
  <si>
    <t>保守・点検維持費
H20</t>
    <rPh sb="0" eb="2">
      <t>ホシュ</t>
    </rPh>
    <rPh sb="3" eb="5">
      <t>テンケン</t>
    </rPh>
    <rPh sb="5" eb="8">
      <t>イジヒ</t>
    </rPh>
    <phoneticPr fontId="5"/>
  </si>
  <si>
    <t>光熱費水道費
H20</t>
    <rPh sb="0" eb="3">
      <t>コウネツヒ</t>
    </rPh>
    <rPh sb="3" eb="6">
      <t>スイドウヒ</t>
    </rPh>
    <phoneticPr fontId="5"/>
  </si>
  <si>
    <t>事務所経費
H20</t>
    <rPh sb="0" eb="3">
      <t>ジムショ</t>
    </rPh>
    <rPh sb="3" eb="5">
      <t>ケイヒ</t>
    </rPh>
    <phoneticPr fontId="5"/>
  </si>
  <si>
    <t>固定資産税等</t>
    <rPh sb="0" eb="2">
      <t>コテイ</t>
    </rPh>
    <rPh sb="2" eb="4">
      <t>シサン</t>
    </rPh>
    <rPh sb="4" eb="5">
      <t>ゼイ</t>
    </rPh>
    <rPh sb="5" eb="6">
      <t>トウ</t>
    </rPh>
    <phoneticPr fontId="5"/>
  </si>
  <si>
    <t>本部
人件費
H20</t>
    <rPh sb="0" eb="2">
      <t>ホンブ</t>
    </rPh>
    <rPh sb="3" eb="5">
      <t>ジンケン</t>
    </rPh>
    <rPh sb="5" eb="6">
      <t>ヒ</t>
    </rPh>
    <phoneticPr fontId="5"/>
  </si>
  <si>
    <t>本部
事務経費
H20</t>
    <rPh sb="0" eb="2">
      <t>ホンブ</t>
    </rPh>
    <rPh sb="3" eb="5">
      <t>ジム</t>
    </rPh>
    <rPh sb="5" eb="7">
      <t>ケイヒ</t>
    </rPh>
    <phoneticPr fontId="5"/>
  </si>
  <si>
    <t>合計（14場一括の場合)</t>
    <rPh sb="0" eb="2">
      <t>ゴウケイ</t>
    </rPh>
    <rPh sb="5" eb="6">
      <t>ジョウ</t>
    </rPh>
    <rPh sb="6" eb="8">
      <t>イッカツ</t>
    </rPh>
    <rPh sb="9" eb="11">
      <t>バアイ</t>
    </rPh>
    <phoneticPr fontId="5"/>
  </si>
  <si>
    <t>合計（事業価値プラスのもの)</t>
    <rPh sb="0" eb="2">
      <t>ゴウケイ</t>
    </rPh>
    <rPh sb="3" eb="5">
      <t>ジギョウ</t>
    </rPh>
    <rPh sb="5" eb="7">
      <t>カチ</t>
    </rPh>
    <phoneticPr fontId="5"/>
  </si>
  <si>
    <t>■損益計算表</t>
    <rPh sb="1" eb="3">
      <t>ソンエキ</t>
    </rPh>
    <rPh sb="3" eb="5">
      <t>ケイサン</t>
    </rPh>
    <rPh sb="5" eb="6">
      <t>オモテ</t>
    </rPh>
    <phoneticPr fontId="5"/>
  </si>
  <si>
    <t>Ｈ23</t>
  </si>
  <si>
    <t>Ｈ24</t>
  </si>
  <si>
    <t>Ｈ25</t>
  </si>
  <si>
    <t>Ｈ26</t>
  </si>
  <si>
    <t>Ｈ27</t>
  </si>
  <si>
    <t>Ｈ28</t>
  </si>
  <si>
    <t>Ｈ29</t>
  </si>
  <si>
    <t>Ｈ30</t>
  </si>
  <si>
    <t>Ｈ31</t>
  </si>
  <si>
    <t>駐車場収入</t>
    <rPh sb="0" eb="2">
      <t>チュウシャ</t>
    </rPh>
    <rPh sb="2" eb="3">
      <t>ジョウ</t>
    </rPh>
    <rPh sb="3" eb="5">
      <t>シュウニュウ</t>
    </rPh>
    <phoneticPr fontId="5"/>
  </si>
  <si>
    <t>光熱水費</t>
    <rPh sb="0" eb="2">
      <t>コウネツ</t>
    </rPh>
    <rPh sb="2" eb="3">
      <t>スイ</t>
    </rPh>
    <rPh sb="3" eb="4">
      <t>ヒ</t>
    </rPh>
    <phoneticPr fontId="5"/>
  </si>
  <si>
    <t>事務所経費</t>
    <rPh sb="0" eb="2">
      <t>ジム</t>
    </rPh>
    <rPh sb="2" eb="3">
      <t>ショ</t>
    </rPh>
    <rPh sb="3" eb="5">
      <t>ケイヒ</t>
    </rPh>
    <phoneticPr fontId="5"/>
  </si>
  <si>
    <t>本部人件費</t>
    <rPh sb="0" eb="2">
      <t>ホンブ</t>
    </rPh>
    <rPh sb="2" eb="5">
      <t>ジンケンヒ</t>
    </rPh>
    <phoneticPr fontId="5"/>
  </si>
  <si>
    <t>営業外損益</t>
    <rPh sb="0" eb="2">
      <t>エイギョウ</t>
    </rPh>
    <rPh sb="2" eb="3">
      <t>ガイ</t>
    </rPh>
    <rPh sb="3" eb="5">
      <t>ソンエキ</t>
    </rPh>
    <phoneticPr fontId="5"/>
  </si>
  <si>
    <t>当期利益（税引前）</t>
    <rPh sb="0" eb="2">
      <t>トウキ</t>
    </rPh>
    <rPh sb="2" eb="4">
      <t>リエキ</t>
    </rPh>
    <rPh sb="5" eb="7">
      <t>ゼイビ</t>
    </rPh>
    <rPh sb="7" eb="8">
      <t>マエ</t>
    </rPh>
    <phoneticPr fontId="5"/>
  </si>
  <si>
    <t>当期利益（税引後）</t>
    <rPh sb="0" eb="2">
      <t>トウキ</t>
    </rPh>
    <rPh sb="2" eb="4">
      <t>リエキ</t>
    </rPh>
    <rPh sb="5" eb="7">
      <t>ゼイビ</t>
    </rPh>
    <rPh sb="7" eb="8">
      <t>ゴ</t>
    </rPh>
    <phoneticPr fontId="5"/>
  </si>
  <si>
    <t>税引前利益</t>
  </si>
  <si>
    <t>６期前</t>
  </si>
  <si>
    <t>５期前</t>
  </si>
  <si>
    <t>４期前</t>
  </si>
  <si>
    <t>３期前</t>
  </si>
  <si>
    <t>２期前</t>
  </si>
  <si>
    <t>１期前</t>
  </si>
  <si>
    <t>当期</t>
  </si>
  <si>
    <t>課税対象額</t>
  </si>
  <si>
    <t>■ＣＦ表</t>
    <rPh sb="3" eb="4">
      <t>ヒョウ</t>
    </rPh>
    <phoneticPr fontId="5"/>
  </si>
  <si>
    <t>　減価償却戻入</t>
    <rPh sb="1" eb="3">
      <t>ゲンカ</t>
    </rPh>
    <rPh sb="3" eb="5">
      <t>ショウキャク</t>
    </rPh>
    <phoneticPr fontId="5"/>
  </si>
  <si>
    <t>　税引後当期損失</t>
    <rPh sb="6" eb="8">
      <t>ソンシツ</t>
    </rPh>
    <phoneticPr fontId="5"/>
  </si>
  <si>
    <t>Ｈ21</t>
  </si>
  <si>
    <t>Ｈ22</t>
    <phoneticPr fontId="5"/>
  </si>
  <si>
    <t>期間係数</t>
    <rPh sb="0" eb="2">
      <t>キカン</t>
    </rPh>
    <rPh sb="2" eb="4">
      <t>ケイスウ</t>
    </rPh>
    <phoneticPr fontId="5"/>
  </si>
  <si>
    <t>割引率</t>
    <rPh sb="0" eb="2">
      <t>ワリビキ</t>
    </rPh>
    <rPh sb="2" eb="3">
      <t>リツ</t>
    </rPh>
    <phoneticPr fontId="5"/>
  </si>
  <si>
    <t>営業外費用</t>
    <rPh sb="0" eb="3">
      <t>エイギョウガイ</t>
    </rPh>
    <rPh sb="3" eb="5">
      <t>ヒヨウ</t>
    </rPh>
    <phoneticPr fontId="5"/>
  </si>
  <si>
    <t>営業外収益</t>
    <rPh sb="0" eb="3">
      <t>エイギョウガイ</t>
    </rPh>
    <rPh sb="3" eb="5">
      <t>シュウエキ</t>
    </rPh>
    <phoneticPr fontId="5"/>
  </si>
  <si>
    <t>　法人税等</t>
    <rPh sb="1" eb="4">
      <t>ホウジンゼイ</t>
    </rPh>
    <rPh sb="4" eb="5">
      <t>トウ</t>
    </rPh>
    <phoneticPr fontId="5"/>
  </si>
  <si>
    <t>営業費用</t>
    <rPh sb="0" eb="2">
      <t>エイギョウ</t>
    </rPh>
    <rPh sb="2" eb="4">
      <t>ヒヨウ</t>
    </rPh>
    <phoneticPr fontId="5"/>
  </si>
  <si>
    <t>事業価値一覧</t>
    <rPh sb="0" eb="2">
      <t>ジギョウ</t>
    </rPh>
    <rPh sb="2" eb="4">
      <t>カチ</t>
    </rPh>
    <rPh sb="4" eb="6">
      <t>イチラン</t>
    </rPh>
    <phoneticPr fontId="5"/>
  </si>
  <si>
    <t>事業期間</t>
    <rPh sb="0" eb="2">
      <t>ジギョウ</t>
    </rPh>
    <rPh sb="2" eb="4">
      <t>キカン</t>
    </rPh>
    <phoneticPr fontId="5"/>
  </si>
  <si>
    <t>駐車場：</t>
    <rPh sb="0" eb="2">
      <t>チュウシャ</t>
    </rPh>
    <rPh sb="2" eb="3">
      <t>ジョウ</t>
    </rPh>
    <phoneticPr fontId="5"/>
  </si>
  <si>
    <t>年度</t>
    <rPh sb="0" eb="2">
      <t>ネンド</t>
    </rPh>
    <phoneticPr fontId="5"/>
  </si>
  <si>
    <t>現在価値累計</t>
    <rPh sb="0" eb="2">
      <t>ゲンザイ</t>
    </rPh>
    <rPh sb="2" eb="4">
      <t>カチ</t>
    </rPh>
    <rPh sb="4" eb="6">
      <t>ルイケイ</t>
    </rPh>
    <phoneticPr fontId="5"/>
  </si>
  <si>
    <t>不動産簿価</t>
    <rPh sb="0" eb="3">
      <t>フドウサン</t>
    </rPh>
    <rPh sb="3" eb="5">
      <t>ボカ</t>
    </rPh>
    <phoneticPr fontId="5"/>
  </si>
  <si>
    <t>収入トレンド</t>
    <rPh sb="0" eb="2">
      <t>シュウニュウ</t>
    </rPh>
    <phoneticPr fontId="5"/>
  </si>
  <si>
    <t>本部経費</t>
    <rPh sb="0" eb="2">
      <t>ホンブ</t>
    </rPh>
    <rPh sb="2" eb="4">
      <t>ケイヒ</t>
    </rPh>
    <phoneticPr fontId="5"/>
  </si>
  <si>
    <t>本部経費（本部家賃除外）B</t>
    <rPh sb="9" eb="11">
      <t>ジョガイ</t>
    </rPh>
    <phoneticPr fontId="5"/>
  </si>
  <si>
    <t>借入残高</t>
    <rPh sb="0" eb="2">
      <t>カリイ</t>
    </rPh>
    <rPh sb="2" eb="4">
      <t>ザンダカ</t>
    </rPh>
    <phoneticPr fontId="5"/>
  </si>
  <si>
    <t>借入違約金</t>
    <rPh sb="0" eb="2">
      <t>カリイ</t>
    </rPh>
    <rPh sb="2" eb="4">
      <t>イヤク</t>
    </rPh>
    <rPh sb="4" eb="5">
      <t>キン</t>
    </rPh>
    <phoneticPr fontId="5"/>
  </si>
  <si>
    <t>（参考）</t>
    <rPh sb="1" eb="3">
      <t>サンコウ</t>
    </rPh>
    <phoneticPr fontId="5"/>
  </si>
  <si>
    <t>①据置き</t>
    <rPh sb="1" eb="3">
      <t>スエオ</t>
    </rPh>
    <phoneticPr fontId="5"/>
  </si>
  <si>
    <t>②3年トレンド</t>
    <rPh sb="2" eb="3">
      <t>ネン</t>
    </rPh>
    <phoneticPr fontId="5"/>
  </si>
  <si>
    <t>②3年トレンド　</t>
    <rPh sb="2" eb="3">
      <t>ネン</t>
    </rPh>
    <phoneticPr fontId="5"/>
  </si>
  <si>
    <t xml:space="preserve"> 　現在価値累計</t>
    <rPh sb="2" eb="4">
      <t>ゲンザイ</t>
    </rPh>
    <rPh sb="4" eb="6">
      <t>カチ</t>
    </rPh>
    <rPh sb="6" eb="8">
      <t>ルイケイ</t>
    </rPh>
    <phoneticPr fontId="5"/>
  </si>
  <si>
    <t xml:space="preserve">  割引率</t>
    <rPh sb="2" eb="4">
      <t>ワリビキ</t>
    </rPh>
    <rPh sb="4" eb="5">
      <t>リツ</t>
    </rPh>
    <phoneticPr fontId="5"/>
  </si>
  <si>
    <t>(H22/3末）</t>
    <rPh sb="6" eb="7">
      <t>マツ</t>
    </rPh>
    <phoneticPr fontId="5"/>
  </si>
  <si>
    <t>③機構見込</t>
    <rPh sb="1" eb="3">
      <t>キコウ</t>
    </rPh>
    <rPh sb="3" eb="5">
      <t>ミコ</t>
    </rPh>
    <phoneticPr fontId="5"/>
  </si>
  <si>
    <t>※</t>
    <phoneticPr fontId="5"/>
  </si>
  <si>
    <t>： 過去3年（H18年度～H20年度）の平均値据置き</t>
    <phoneticPr fontId="5"/>
  </si>
  <si>
    <t>： 過去3年（H18年度～H20年度）のトレンドが3年続くと仮定、4年目以降は据置き</t>
    <phoneticPr fontId="5"/>
  </si>
  <si>
    <t>：  機構作成の収入見込（見込期間以降は据置き）</t>
    <phoneticPr fontId="5"/>
  </si>
  <si>
    <t>： 過去3年（H18年度～H20年度）のトレンドが3年続くと仮定、4年目以降は据置き</t>
    <phoneticPr fontId="5"/>
  </si>
  <si>
    <t>：  機構作成の収入見込（見込期間以降は据置き）</t>
    <phoneticPr fontId="5"/>
  </si>
  <si>
    <t xml:space="preserve">事業価値一覧 </t>
    <rPh sb="0" eb="2">
      <t>ジギョウ</t>
    </rPh>
    <rPh sb="2" eb="4">
      <t>カチ</t>
    </rPh>
    <rPh sb="4" eb="6">
      <t>イチラン</t>
    </rPh>
    <phoneticPr fontId="5"/>
  </si>
  <si>
    <t>譲渡方法：</t>
    <rPh sb="0" eb="2">
      <t>ジョウト</t>
    </rPh>
    <rPh sb="2" eb="4">
      <t>ホウホウ</t>
    </rPh>
    <phoneticPr fontId="5"/>
  </si>
  <si>
    <t>一括</t>
    <rPh sb="0" eb="2">
      <t>イッカツ</t>
    </rPh>
    <phoneticPr fontId="5"/>
  </si>
  <si>
    <t>個別</t>
    <rPh sb="0" eb="2">
      <t>コベツ</t>
    </rPh>
    <phoneticPr fontId="5"/>
  </si>
  <si>
    <t>本部経費（本部家賃現状）A</t>
    <rPh sb="9" eb="11">
      <t>ゲンジョウ</t>
    </rPh>
    <phoneticPr fontId="5"/>
  </si>
  <si>
    <t xml:space="preserve"> </t>
    <phoneticPr fontId="5"/>
  </si>
  <si>
    <t>税額</t>
    <phoneticPr fontId="5"/>
  </si>
  <si>
    <t>フリーキャッシュフロー</t>
    <phoneticPr fontId="5"/>
  </si>
  <si>
    <t>その他収入</t>
    <rPh sb="2" eb="3">
      <t>タ</t>
    </rPh>
    <rPh sb="3" eb="5">
      <t>シュウニュウ</t>
    </rPh>
    <phoneticPr fontId="5"/>
  </si>
  <si>
    <t>Ｈ42</t>
  </si>
  <si>
    <t>Ｈ32</t>
  </si>
  <si>
    <t>人件費等</t>
    <rPh sb="0" eb="3">
      <t>ジンケンヒ</t>
    </rPh>
    <rPh sb="3" eb="4">
      <t>トウ</t>
    </rPh>
    <phoneticPr fontId="5"/>
  </si>
  <si>
    <t>必要移転コスト</t>
    <rPh sb="0" eb="2">
      <t>ヒツヨウ</t>
    </rPh>
    <rPh sb="2" eb="4">
      <t>イテン</t>
    </rPh>
    <phoneticPr fontId="5"/>
  </si>
  <si>
    <t>北海道・東北</t>
    <rPh sb="0" eb="3">
      <t>ホッカイドウ</t>
    </rPh>
    <rPh sb="4" eb="6">
      <t>トウホク</t>
    </rPh>
    <phoneticPr fontId="5"/>
  </si>
  <si>
    <t>関東・中部・近畿</t>
    <rPh sb="0" eb="2">
      <t>カントウ</t>
    </rPh>
    <rPh sb="3" eb="5">
      <t>チュウブ</t>
    </rPh>
    <rPh sb="6" eb="8">
      <t>キンキ</t>
    </rPh>
    <phoneticPr fontId="5"/>
  </si>
  <si>
    <t xml:space="preserve"> </t>
    <phoneticPr fontId="5"/>
  </si>
  <si>
    <t>■１４駐車場の価値</t>
    <rPh sb="3" eb="6">
      <t>チュウシャジョウ</t>
    </rPh>
    <rPh sb="7" eb="9">
      <t>カチ</t>
    </rPh>
    <phoneticPr fontId="5"/>
  </si>
  <si>
    <t>（単位：千円）</t>
    <rPh sb="1" eb="3">
      <t>タンイ</t>
    </rPh>
    <rPh sb="4" eb="6">
      <t>センエン</t>
    </rPh>
    <phoneticPr fontId="5"/>
  </si>
  <si>
    <t>将来予測ベース</t>
    <rPh sb="0" eb="2">
      <t>ショウライ</t>
    </rPh>
    <rPh sb="2" eb="4">
      <t>ヨソク</t>
    </rPh>
    <phoneticPr fontId="5"/>
  </si>
  <si>
    <t>H20年度決算ベース</t>
    <rPh sb="3" eb="5">
      <t>ネンド</t>
    </rPh>
    <rPh sb="5" eb="7">
      <t>ケッサン</t>
    </rPh>
    <phoneticPr fontId="5"/>
  </si>
  <si>
    <t>H19年度決算ベース</t>
    <rPh sb="3" eb="5">
      <t>ネンド</t>
    </rPh>
    <rPh sb="5" eb="7">
      <t>ケッサン</t>
    </rPh>
    <phoneticPr fontId="5"/>
  </si>
  <si>
    <t>有期（15年）</t>
    <rPh sb="0" eb="2">
      <t>ユウキ</t>
    </rPh>
    <rPh sb="5" eb="6">
      <t>ネン</t>
    </rPh>
    <phoneticPr fontId="5"/>
  </si>
  <si>
    <t>無期</t>
    <rPh sb="0" eb="2">
      <t>ムキ</t>
    </rPh>
    <phoneticPr fontId="5"/>
  </si>
  <si>
    <t>収入：H19～H21平均</t>
  </si>
  <si>
    <t>本部費用：H22（予測）</t>
    <rPh sb="3" eb="4">
      <t>ヨウ</t>
    </rPh>
    <phoneticPr fontId="5"/>
  </si>
  <si>
    <t>評価額</t>
    <rPh sb="0" eb="3">
      <t>ヒョウカガク</t>
    </rPh>
    <phoneticPr fontId="5"/>
  </si>
  <si>
    <t>将来①</t>
    <rPh sb="0" eb="2">
      <t>ショウライ</t>
    </rPh>
    <phoneticPr fontId="5"/>
  </si>
  <si>
    <t>将来②</t>
    <rPh sb="0" eb="2">
      <t>ショウライ</t>
    </rPh>
    <phoneticPr fontId="5"/>
  </si>
  <si>
    <t>将来③</t>
    <rPh sb="0" eb="2">
      <t>ショウライ</t>
    </rPh>
    <phoneticPr fontId="5"/>
  </si>
  <si>
    <t>将来④</t>
    <rPh sb="0" eb="2">
      <t>ショウライ</t>
    </rPh>
    <phoneticPr fontId="5"/>
  </si>
  <si>
    <t>　北一条</t>
    <rPh sb="1" eb="2">
      <t>キタ</t>
    </rPh>
    <rPh sb="2" eb="4">
      <t>イチジョウ</t>
    </rPh>
    <phoneticPr fontId="5"/>
  </si>
  <si>
    <t>　長島</t>
    <rPh sb="1" eb="3">
      <t>ナガシマ</t>
    </rPh>
    <phoneticPr fontId="5"/>
  </si>
  <si>
    <t>　平和通り</t>
    <rPh sb="1" eb="3">
      <t>ヘイワ</t>
    </rPh>
    <rPh sb="3" eb="4">
      <t>ドオ</t>
    </rPh>
    <phoneticPr fontId="5"/>
  </si>
  <si>
    <t>　泉町</t>
    <rPh sb="1" eb="2">
      <t>イズミ</t>
    </rPh>
    <rPh sb="2" eb="3">
      <t>チョウ</t>
    </rPh>
    <phoneticPr fontId="5"/>
  </si>
  <si>
    <t>　赤坂</t>
    <rPh sb="1" eb="3">
      <t>アカサカ</t>
    </rPh>
    <phoneticPr fontId="5"/>
  </si>
  <si>
    <t>　八日町</t>
    <rPh sb="1" eb="4">
      <t>ヨウカマチ</t>
    </rPh>
    <phoneticPr fontId="5"/>
  </si>
  <si>
    <t>　伊勢佐木</t>
    <rPh sb="1" eb="3">
      <t>イセ</t>
    </rPh>
    <rPh sb="3" eb="4">
      <t>サ</t>
    </rPh>
    <rPh sb="4" eb="5">
      <t>キ</t>
    </rPh>
    <phoneticPr fontId="5"/>
  </si>
  <si>
    <t>　静岡</t>
    <rPh sb="1" eb="3">
      <t>シズオカ</t>
    </rPh>
    <phoneticPr fontId="5"/>
  </si>
  <si>
    <t>　大曽根</t>
    <rPh sb="1" eb="4">
      <t>オオソネ</t>
    </rPh>
    <phoneticPr fontId="5"/>
  </si>
  <si>
    <t>　四日市</t>
    <rPh sb="1" eb="4">
      <t>ヨッカイチ</t>
    </rPh>
    <phoneticPr fontId="5"/>
  </si>
  <si>
    <t>　桜橋</t>
    <rPh sb="1" eb="3">
      <t>サクラバシ</t>
    </rPh>
    <phoneticPr fontId="5"/>
  </si>
  <si>
    <t>　紙屋町</t>
    <rPh sb="1" eb="4">
      <t>カミヤチョウ</t>
    </rPh>
    <phoneticPr fontId="5"/>
  </si>
  <si>
    <t>　松山</t>
    <rPh sb="1" eb="3">
      <t>マツヤマ</t>
    </rPh>
    <phoneticPr fontId="5"/>
  </si>
  <si>
    <t>計(個別)</t>
    <rPh sb="0" eb="1">
      <t>ケイ</t>
    </rPh>
    <phoneticPr fontId="5"/>
  </si>
  <si>
    <t>１４場一括</t>
    <rPh sb="2" eb="3">
      <t>ジョウ</t>
    </rPh>
    <rPh sb="3" eb="5">
      <t>イッカツ</t>
    </rPh>
    <phoneticPr fontId="5"/>
  </si>
  <si>
    <t>CF(キャッシュフロー)： （営業損益）－（法人税）＋（減価償却費）</t>
    <rPh sb="15" eb="17">
      <t>エイギョウ</t>
    </rPh>
    <rPh sb="17" eb="19">
      <t>ソンエキ</t>
    </rPh>
    <rPh sb="22" eb="25">
      <t>ホウジンゼイ</t>
    </rPh>
    <rPh sb="28" eb="30">
      <t>ゲンカ</t>
    </rPh>
    <rPh sb="30" eb="32">
      <t>ショウキャク</t>
    </rPh>
    <rPh sb="32" eb="33">
      <t>ヒ</t>
    </rPh>
    <phoneticPr fontId="5"/>
  </si>
  <si>
    <t>借入金残高：2,408,610千円、繰上違約金：103,923千円、計：2,512,533千円　（H22.3月）</t>
    <rPh sb="0" eb="2">
      <t>カリイレ</t>
    </rPh>
    <rPh sb="2" eb="3">
      <t>キン</t>
    </rPh>
    <rPh sb="3" eb="5">
      <t>ザンダカ</t>
    </rPh>
    <rPh sb="15" eb="17">
      <t>センエン</t>
    </rPh>
    <rPh sb="18" eb="20">
      <t>クリアゲ</t>
    </rPh>
    <rPh sb="20" eb="23">
      <t>イヤクキン</t>
    </rPh>
    <rPh sb="31" eb="33">
      <t>センエン</t>
    </rPh>
    <rPh sb="34" eb="35">
      <t>ケイ</t>
    </rPh>
    <rPh sb="45" eb="47">
      <t>センエン</t>
    </rPh>
    <rPh sb="54" eb="55">
      <t>ガツ</t>
    </rPh>
    <phoneticPr fontId="5"/>
  </si>
  <si>
    <t>駐車場管理運営事業積立金：270,000千円</t>
    <rPh sb="0" eb="2">
      <t>チュウシャ</t>
    </rPh>
    <rPh sb="2" eb="3">
      <t>ジョウ</t>
    </rPh>
    <rPh sb="3" eb="5">
      <t>カンリ</t>
    </rPh>
    <rPh sb="5" eb="7">
      <t>ウンエイ</t>
    </rPh>
    <rPh sb="7" eb="9">
      <t>ジギョウ</t>
    </rPh>
    <rPh sb="9" eb="11">
      <t>ツミタテ</t>
    </rPh>
    <rPh sb="11" eb="12">
      <t>キン</t>
    </rPh>
    <rPh sb="20" eb="22">
      <t>センエン</t>
    </rPh>
    <phoneticPr fontId="5"/>
  </si>
  <si>
    <t>■計算条件</t>
    <rPh sb="1" eb="3">
      <t>ケイサン</t>
    </rPh>
    <rPh sb="3" eb="5">
      <t>ジョウケン</t>
    </rPh>
    <phoneticPr fontId="5"/>
  </si>
  <si>
    <t>（単位：千円／年）</t>
    <rPh sb="1" eb="3">
      <t>タンイ</t>
    </rPh>
    <rPh sb="4" eb="6">
      <t>センエン</t>
    </rPh>
    <rPh sb="7" eb="8">
      <t>ネン</t>
    </rPh>
    <phoneticPr fontId="5"/>
  </si>
  <si>
    <t>収入</t>
    <rPh sb="0" eb="2">
      <t>シュウニュウ</t>
    </rPh>
    <phoneticPr fontId="5"/>
  </si>
  <si>
    <t>H19(決）、H20（決）、H21(予測)の平均</t>
    <rPh sb="4" eb="5">
      <t>ケツ</t>
    </rPh>
    <rPh sb="11" eb="12">
      <t>ケツ</t>
    </rPh>
    <rPh sb="18" eb="20">
      <t>ヨソク</t>
    </rPh>
    <rPh sb="22" eb="24">
      <t>ヘイキン</t>
    </rPh>
    <phoneticPr fontId="5"/>
  </si>
  <si>
    <t>H21(予測)</t>
    <rPh sb="4" eb="6">
      <t>ヨソク</t>
    </rPh>
    <phoneticPr fontId="5"/>
  </si>
  <si>
    <t>H18～H20の平均（全て決算）</t>
    <rPh sb="8" eb="10">
      <t>ヘイキン</t>
    </rPh>
    <rPh sb="11" eb="12">
      <t>スベ</t>
    </rPh>
    <rPh sb="13" eb="15">
      <t>ケッサン</t>
    </rPh>
    <phoneticPr fontId="5"/>
  </si>
  <si>
    <t>H17～H19の平均（全て決算）</t>
    <rPh sb="8" eb="10">
      <t>ヘイキン</t>
    </rPh>
    <rPh sb="11" eb="12">
      <t>スベ</t>
    </rPh>
    <rPh sb="13" eb="15">
      <t>ケッサン</t>
    </rPh>
    <phoneticPr fontId="5"/>
  </si>
  <si>
    <t>H19（決算）</t>
    <rPh sb="4" eb="6">
      <t>ケッサン</t>
    </rPh>
    <phoneticPr fontId="5"/>
  </si>
  <si>
    <t>各場費用</t>
    <rPh sb="0" eb="1">
      <t>カク</t>
    </rPh>
    <rPh sb="1" eb="2">
      <t>ジョウ</t>
    </rPh>
    <rPh sb="2" eb="4">
      <t>ヒヨウ</t>
    </rPh>
    <phoneticPr fontId="5"/>
  </si>
  <si>
    <t>H22(予測)</t>
    <rPh sb="4" eb="6">
      <t>ヨソク</t>
    </rPh>
    <phoneticPr fontId="5"/>
  </si>
  <si>
    <t>保守点検維持費</t>
    <rPh sb="0" eb="2">
      <t>ホシュ</t>
    </rPh>
    <rPh sb="2" eb="4">
      <t>テンケン</t>
    </rPh>
    <rPh sb="4" eb="6">
      <t>イジ</t>
    </rPh>
    <rPh sb="6" eb="7">
      <t>ヒ</t>
    </rPh>
    <phoneticPr fontId="5"/>
  </si>
  <si>
    <t>承継後業務分担案による見積額</t>
    <rPh sb="0" eb="2">
      <t>ショウケイ</t>
    </rPh>
    <rPh sb="2" eb="3">
      <t>ゴ</t>
    </rPh>
    <rPh sb="3" eb="5">
      <t>ギョウム</t>
    </rPh>
    <rPh sb="5" eb="7">
      <t>ブンタン</t>
    </rPh>
    <rPh sb="7" eb="8">
      <t>アン</t>
    </rPh>
    <rPh sb="11" eb="13">
      <t>ミツモリ</t>
    </rPh>
    <rPh sb="13" eb="14">
      <t>ガク</t>
    </rPh>
    <phoneticPr fontId="5"/>
  </si>
  <si>
    <t>保守：H20（決算）
修繕：H17～H20の平均（全て決算）</t>
    <rPh sb="0" eb="2">
      <t>ホシュ</t>
    </rPh>
    <rPh sb="11" eb="13">
      <t>シュウゼン</t>
    </rPh>
    <rPh sb="22" eb="24">
      <t>ヘイキン</t>
    </rPh>
    <rPh sb="25" eb="26">
      <t>スベ</t>
    </rPh>
    <phoneticPr fontId="5"/>
  </si>
  <si>
    <t>保守：H19（決算）
修繕：H17～H19の平均（全て決算）</t>
    <rPh sb="0" eb="2">
      <t>ホシュ</t>
    </rPh>
    <rPh sb="7" eb="9">
      <t>ケッサン</t>
    </rPh>
    <rPh sb="11" eb="13">
      <t>シュウゼン</t>
    </rPh>
    <rPh sb="22" eb="24">
      <t>ヘイキン</t>
    </rPh>
    <rPh sb="25" eb="26">
      <t>スベ</t>
    </rPh>
    <phoneticPr fontId="5"/>
  </si>
  <si>
    <t>本部費用</t>
    <rPh sb="0" eb="2">
      <t>ホンブ</t>
    </rPh>
    <rPh sb="2" eb="4">
      <t>ヒヨウ</t>
    </rPh>
    <phoneticPr fontId="5"/>
  </si>
  <si>
    <t>（民間駐車場運営企業の水準）</t>
    <rPh sb="1" eb="3">
      <t>ミンカン</t>
    </rPh>
    <rPh sb="3" eb="5">
      <t>チュウシャ</t>
    </rPh>
    <rPh sb="5" eb="6">
      <t>ジョウ</t>
    </rPh>
    <rPh sb="6" eb="8">
      <t>ウンエイ</t>
    </rPh>
    <rPh sb="8" eb="10">
      <t>キギョウ</t>
    </rPh>
    <rPh sb="11" eb="13">
      <t>スイジュン</t>
    </rPh>
    <phoneticPr fontId="5"/>
  </si>
  <si>
    <t>■将来予測の根拠</t>
    <rPh sb="1" eb="3">
      <t>ショウライ</t>
    </rPh>
    <rPh sb="3" eb="5">
      <t>ヨソク</t>
    </rPh>
    <rPh sb="6" eb="8">
      <t>コンキョ</t>
    </rPh>
    <phoneticPr fontId="5"/>
  </si>
  <si>
    <t>駐車場収入：</t>
    <rPh sb="0" eb="2">
      <t>チュウシャ</t>
    </rPh>
    <rPh sb="2" eb="3">
      <t>ジョウ</t>
    </rPh>
    <rPh sb="3" eb="5">
      <t>シュウニュウ</t>
    </rPh>
    <phoneticPr fontId="5"/>
  </si>
  <si>
    <t>H21年度…JPOにおいて、前年度比７％減と予測。 (▼約8000万円）</t>
    <rPh sb="3" eb="5">
      <t>ネンド</t>
    </rPh>
    <rPh sb="14" eb="18">
      <t>ゼンネンドヒ</t>
    </rPh>
    <rPh sb="20" eb="21">
      <t>ゲン</t>
    </rPh>
    <rPh sb="22" eb="24">
      <t>ヨソク</t>
    </rPh>
    <rPh sb="28" eb="29">
      <t>ヤク</t>
    </rPh>
    <rPh sb="33" eb="35">
      <t>マンエン</t>
    </rPh>
    <phoneticPr fontId="5"/>
  </si>
  <si>
    <t>人件費等：</t>
    <rPh sb="0" eb="3">
      <t>ジンケンヒ</t>
    </rPh>
    <rPh sb="3" eb="4">
      <t>トウ</t>
    </rPh>
    <phoneticPr fontId="5"/>
  </si>
  <si>
    <t>現場職員人件費…H21.11.1現在の現場職員数の削減実態を反映</t>
    <rPh sb="0" eb="2">
      <t>ゲンバ</t>
    </rPh>
    <rPh sb="2" eb="4">
      <t>ショクイン</t>
    </rPh>
    <rPh sb="4" eb="7">
      <t>ジンケンヒ</t>
    </rPh>
    <rPh sb="16" eb="18">
      <t>ゲンザイ</t>
    </rPh>
    <rPh sb="19" eb="21">
      <t>ゲンバ</t>
    </rPh>
    <rPh sb="21" eb="24">
      <t>ショクインスウ</t>
    </rPh>
    <rPh sb="25" eb="27">
      <t>サクゲン</t>
    </rPh>
    <rPh sb="27" eb="29">
      <t>ジッタイ</t>
    </rPh>
    <rPh sb="30" eb="32">
      <t>ハンエイ</t>
    </rPh>
    <phoneticPr fontId="5"/>
  </si>
  <si>
    <t>委託費（管理会社、シルバー人材等）…H21年度契約時点でのH20年度決算からの削減額（▼3,800万円）を反映。</t>
    <rPh sb="0" eb="2">
      <t>イタク</t>
    </rPh>
    <rPh sb="2" eb="3">
      <t>ヒ</t>
    </rPh>
    <rPh sb="4" eb="6">
      <t>カンリ</t>
    </rPh>
    <rPh sb="6" eb="8">
      <t>ガイシャ</t>
    </rPh>
    <rPh sb="13" eb="15">
      <t>ジンザイ</t>
    </rPh>
    <rPh sb="15" eb="16">
      <t>トウ</t>
    </rPh>
    <rPh sb="21" eb="23">
      <t>ネンド</t>
    </rPh>
    <rPh sb="23" eb="25">
      <t>ケイヤク</t>
    </rPh>
    <rPh sb="25" eb="27">
      <t>ジテン</t>
    </rPh>
    <rPh sb="32" eb="34">
      <t>ネンド</t>
    </rPh>
    <rPh sb="34" eb="36">
      <t>ケッサン</t>
    </rPh>
    <rPh sb="39" eb="42">
      <t>サクゲンガク</t>
    </rPh>
    <rPh sb="53" eb="55">
      <t>ハンエイ</t>
    </rPh>
    <phoneticPr fontId="5"/>
  </si>
  <si>
    <t>保守点検維持費：</t>
    <rPh sb="0" eb="2">
      <t>ホシュ</t>
    </rPh>
    <rPh sb="2" eb="4">
      <t>テンケン</t>
    </rPh>
    <rPh sb="4" eb="7">
      <t>イジヒ</t>
    </rPh>
    <phoneticPr fontId="5"/>
  </si>
  <si>
    <t>承継後の維持管理業務分担案に基づく、承継事業者の負担コスト見積結果。</t>
    <rPh sb="0" eb="2">
      <t>ショウケイ</t>
    </rPh>
    <rPh sb="2" eb="3">
      <t>ゴ</t>
    </rPh>
    <rPh sb="4" eb="6">
      <t>イジ</t>
    </rPh>
    <rPh sb="6" eb="8">
      <t>カンリ</t>
    </rPh>
    <rPh sb="8" eb="10">
      <t>ギョウム</t>
    </rPh>
    <rPh sb="10" eb="12">
      <t>ブンタン</t>
    </rPh>
    <rPh sb="12" eb="13">
      <t>アン</t>
    </rPh>
    <rPh sb="14" eb="15">
      <t>モト</t>
    </rPh>
    <rPh sb="18" eb="20">
      <t>ショウケイ</t>
    </rPh>
    <rPh sb="20" eb="23">
      <t>ジギョウシャ</t>
    </rPh>
    <rPh sb="24" eb="26">
      <t>フタン</t>
    </rPh>
    <rPh sb="29" eb="31">
      <t>ミツモリ</t>
    </rPh>
    <rPh sb="31" eb="33">
      <t>ケッカ</t>
    </rPh>
    <phoneticPr fontId="5"/>
  </si>
  <si>
    <t>本部人件費：</t>
    <rPh sb="0" eb="2">
      <t>ホンブ</t>
    </rPh>
    <rPh sb="2" eb="5">
      <t>ジンケンヒ</t>
    </rPh>
    <phoneticPr fontId="5"/>
  </si>
  <si>
    <t>H21.11.1現在の本部職員数の削減実態を反映。</t>
    <rPh sb="8" eb="10">
      <t>ゲンザイ</t>
    </rPh>
    <rPh sb="11" eb="13">
      <t>ホンブ</t>
    </rPh>
    <rPh sb="13" eb="16">
      <t>ショクインスウ</t>
    </rPh>
    <rPh sb="17" eb="19">
      <t>サクゲン</t>
    </rPh>
    <rPh sb="19" eb="21">
      <t>ジッタイ</t>
    </rPh>
    <rPh sb="22" eb="24">
      <t>ハンエイ</t>
    </rPh>
    <phoneticPr fontId="5"/>
  </si>
  <si>
    <t>本部事務経費：</t>
    <rPh sb="0" eb="2">
      <t>ホンブ</t>
    </rPh>
    <rPh sb="2" eb="4">
      <t>ジム</t>
    </rPh>
    <rPh sb="4" eb="6">
      <t>ケイヒ</t>
    </rPh>
    <phoneticPr fontId="5"/>
  </si>
  <si>
    <t>H21.12月のJPO本部移転に伴う家賃の削減額（予定）を反映。（466万円／月→60万円／月。うち、特別会計分は、56.6%）</t>
    <rPh sb="6" eb="7">
      <t>ガツ</t>
    </rPh>
    <rPh sb="11" eb="13">
      <t>ホンブ</t>
    </rPh>
    <rPh sb="13" eb="15">
      <t>イテン</t>
    </rPh>
    <rPh sb="16" eb="17">
      <t>トモナ</t>
    </rPh>
    <rPh sb="18" eb="20">
      <t>ヤチン</t>
    </rPh>
    <rPh sb="21" eb="24">
      <t>サクゲンガク</t>
    </rPh>
    <rPh sb="25" eb="27">
      <t>ヨテイ</t>
    </rPh>
    <rPh sb="29" eb="31">
      <t>ハンエイ</t>
    </rPh>
    <rPh sb="36" eb="38">
      <t>マンエン</t>
    </rPh>
    <rPh sb="39" eb="40">
      <t>ツキ</t>
    </rPh>
    <rPh sb="43" eb="45">
      <t>マンエン</t>
    </rPh>
    <rPh sb="46" eb="47">
      <t>ツキ</t>
    </rPh>
    <rPh sb="51" eb="53">
      <t>トクベツ</t>
    </rPh>
    <rPh sb="53" eb="55">
      <t>カイケイ</t>
    </rPh>
    <rPh sb="55" eb="56">
      <t>ブン</t>
    </rPh>
    <phoneticPr fontId="5"/>
  </si>
  <si>
    <t>収入：H19～H21平均</t>
    <phoneticPr fontId="5"/>
  </si>
  <si>
    <t>収入：H21のみ</t>
    <phoneticPr fontId="5"/>
  </si>
  <si>
    <t>本部費比率：10％</t>
    <phoneticPr fontId="5"/>
  </si>
  <si>
    <t>CF</t>
    <phoneticPr fontId="5"/>
  </si>
  <si>
    <t>ケース</t>
    <phoneticPr fontId="5"/>
  </si>
  <si>
    <t>H20①</t>
    <phoneticPr fontId="5"/>
  </si>
  <si>
    <t>H20②</t>
    <phoneticPr fontId="5"/>
  </si>
  <si>
    <t>H19①</t>
    <phoneticPr fontId="5"/>
  </si>
  <si>
    <t>　はりまや</t>
    <phoneticPr fontId="5"/>
  </si>
  <si>
    <t>★</t>
    <phoneticPr fontId="5"/>
  </si>
  <si>
    <t>★</t>
    <phoneticPr fontId="5"/>
  </si>
  <si>
    <t>　</t>
    <phoneticPr fontId="5"/>
  </si>
  <si>
    <t>（H20年比 7％減）</t>
    <phoneticPr fontId="5"/>
  </si>
  <si>
    <t>H20（決算）</t>
    <phoneticPr fontId="5"/>
  </si>
  <si>
    <t>　</t>
    <phoneticPr fontId="5"/>
  </si>
  <si>
    <t>（削減：現場職員・委託費）</t>
    <phoneticPr fontId="5"/>
  </si>
  <si>
    <t>　</t>
    <phoneticPr fontId="5"/>
  </si>
  <si>
    <t>H20（決算）</t>
    <phoneticPr fontId="5"/>
  </si>
  <si>
    <t>　</t>
    <phoneticPr fontId="5"/>
  </si>
  <si>
    <t>　</t>
    <phoneticPr fontId="5"/>
  </si>
  <si>
    <t>H20（決算）</t>
    <phoneticPr fontId="5"/>
  </si>
  <si>
    <t>本部費比率10％</t>
    <phoneticPr fontId="5"/>
  </si>
  <si>
    <t>（削減：本部職員）</t>
    <phoneticPr fontId="5"/>
  </si>
  <si>
    <t>　</t>
    <phoneticPr fontId="5"/>
  </si>
  <si>
    <t>H20（決算）</t>
    <phoneticPr fontId="5"/>
  </si>
  <si>
    <t>（削減：本部家賃）</t>
    <phoneticPr fontId="5"/>
  </si>
  <si>
    <t>H20（決算）</t>
    <phoneticPr fontId="5"/>
  </si>
  <si>
    <t>DCF計算結果（詳細計算結果）</t>
    <rPh sb="3" eb="5">
      <t>ケイサン</t>
    </rPh>
    <rPh sb="5" eb="7">
      <t>ケッカ</t>
    </rPh>
    <rPh sb="8" eb="10">
      <t>ショウサイ</t>
    </rPh>
    <rPh sb="10" eb="12">
      <t>ケイサン</t>
    </rPh>
    <rPh sb="12" eb="14">
      <t>ケッカ</t>
    </rPh>
    <phoneticPr fontId="5"/>
  </si>
  <si>
    <t xml:space="preserve">  取得コスト※</t>
    <rPh sb="2" eb="4">
      <t>シュトク</t>
    </rPh>
    <phoneticPr fontId="5"/>
  </si>
  <si>
    <t xml:space="preserve">  差引事業価値</t>
    <rPh sb="2" eb="3">
      <t>サ</t>
    </rPh>
    <rPh sb="3" eb="4">
      <t>ヒ</t>
    </rPh>
    <rPh sb="4" eb="6">
      <t>ジギョウ</t>
    </rPh>
    <rPh sb="6" eb="8">
      <t>カチ</t>
    </rPh>
    <phoneticPr fontId="5"/>
  </si>
  <si>
    <t xml:space="preserve"> </t>
    <phoneticPr fontId="5"/>
  </si>
  <si>
    <t>Cash-Out</t>
    <phoneticPr fontId="5"/>
  </si>
  <si>
    <t>Ｈ33</t>
  </si>
  <si>
    <t>Ｈ34</t>
  </si>
  <si>
    <t>Ｈ35</t>
  </si>
  <si>
    <t>Ｈ36</t>
  </si>
  <si>
    <t>Ｈ37</t>
  </si>
  <si>
    <t>Ｈ38</t>
  </si>
  <si>
    <t>Ｈ39</t>
  </si>
  <si>
    <t>Ｈ40</t>
  </si>
  <si>
    <t>Ｈ41</t>
  </si>
  <si>
    <t>３ブロック</t>
    <phoneticPr fontId="5"/>
  </si>
  <si>
    <t>中四国</t>
    <rPh sb="0" eb="1">
      <t>チュウ</t>
    </rPh>
    <rPh sb="1" eb="3">
      <t>シコク</t>
    </rPh>
    <phoneticPr fontId="5"/>
  </si>
  <si>
    <t>Ｈ23</t>
    <phoneticPr fontId="5"/>
  </si>
  <si>
    <t>Ｈ24</t>
    <phoneticPr fontId="5"/>
  </si>
  <si>
    <t>Ｈ23</t>
    <phoneticPr fontId="5"/>
  </si>
  <si>
    <t>Ｈ24</t>
    <phoneticPr fontId="5"/>
  </si>
  <si>
    <t>Cash-In</t>
    <phoneticPr fontId="5"/>
  </si>
  <si>
    <t>　税引後当期利益</t>
    <phoneticPr fontId="5"/>
  </si>
  <si>
    <t>■予測期間のFCF現在価値</t>
    <phoneticPr fontId="5"/>
  </si>
  <si>
    <t>Ｈ23</t>
    <phoneticPr fontId="5"/>
  </si>
  <si>
    <t>Ｈ24</t>
    <phoneticPr fontId="5"/>
  </si>
  <si>
    <t>桜橋（大阪）</t>
    <phoneticPr fontId="5"/>
  </si>
  <si>
    <t>Ｈ22</t>
    <phoneticPr fontId="5"/>
  </si>
  <si>
    <t>税額</t>
    <phoneticPr fontId="5"/>
  </si>
  <si>
    <t>Cash-In</t>
    <phoneticPr fontId="5"/>
  </si>
  <si>
    <t>　税引後当期利益</t>
    <phoneticPr fontId="5"/>
  </si>
  <si>
    <t>Cash-Out</t>
    <phoneticPr fontId="5"/>
  </si>
  <si>
    <t>※営業損益：事業期間中の平均　　※CF：事業期間中の平均　　※評価額：事業期間全体</t>
    <phoneticPr fontId="5"/>
  </si>
  <si>
    <t>2009.11.9</t>
    <phoneticPr fontId="5"/>
  </si>
  <si>
    <t>■３ブロック化（北海道・東北）</t>
    <rPh sb="6" eb="7">
      <t>カ</t>
    </rPh>
    <rPh sb="8" eb="11">
      <t>ホッカイドウ</t>
    </rPh>
    <rPh sb="12" eb="14">
      <t>トウホク</t>
    </rPh>
    <phoneticPr fontId="5"/>
  </si>
  <si>
    <t>■３ブロック化（関東・中部・近畿）</t>
    <rPh sb="6" eb="7">
      <t>カ</t>
    </rPh>
    <rPh sb="8" eb="10">
      <t>カントウ</t>
    </rPh>
    <rPh sb="11" eb="13">
      <t>チュウブ</t>
    </rPh>
    <rPh sb="14" eb="16">
      <t>キンキ</t>
    </rPh>
    <phoneticPr fontId="5"/>
  </si>
  <si>
    <t>■３ブロック化（中四国）</t>
    <rPh sb="6" eb="7">
      <t>カ</t>
    </rPh>
    <rPh sb="8" eb="9">
      <t>チュウ</t>
    </rPh>
    <rPh sb="9" eb="11">
      <t>シコク</t>
    </rPh>
    <phoneticPr fontId="5"/>
  </si>
  <si>
    <t>　はりまや</t>
  </si>
  <si>
    <t>固定資産税支払額</t>
    <rPh sb="0" eb="2">
      <t>コテイ</t>
    </rPh>
    <rPh sb="2" eb="5">
      <t>シサンゼイ</t>
    </rPh>
    <rPh sb="5" eb="7">
      <t>シハライ</t>
    </rPh>
    <rPh sb="7" eb="8">
      <t>ガク</t>
    </rPh>
    <phoneticPr fontId="5"/>
  </si>
  <si>
    <t>１５年間</t>
    <rPh sb="2" eb="4">
      <t>ネンカン</t>
    </rPh>
    <phoneticPr fontId="5"/>
  </si>
  <si>
    <t>年間</t>
    <rPh sb="0" eb="2">
      <t>ネンカン</t>
    </rPh>
    <phoneticPr fontId="5"/>
  </si>
  <si>
    <t>税メリット(@40%)</t>
    <rPh sb="0" eb="1">
      <t>ゼイ</t>
    </rPh>
    <phoneticPr fontId="5"/>
  </si>
  <si>
    <t>全収入</t>
    <rPh sb="0" eb="1">
      <t>ゼン</t>
    </rPh>
    <rPh sb="1" eb="3">
      <t>シュウニュウ</t>
    </rPh>
    <phoneticPr fontId="5"/>
  </si>
  <si>
    <t>全営業費用－減価償却費</t>
    <rPh sb="0" eb="1">
      <t>ゼン</t>
    </rPh>
    <rPh sb="1" eb="3">
      <t>エイギョウ</t>
    </rPh>
    <rPh sb="3" eb="5">
      <t>ヒヨウ</t>
    </rPh>
    <rPh sb="6" eb="8">
      <t>ゲンカ</t>
    </rPh>
    <rPh sb="8" eb="10">
      <t>ショウキャク</t>
    </rPh>
    <rPh sb="10" eb="11">
      <t>ヒ</t>
    </rPh>
    <phoneticPr fontId="5"/>
  </si>
  <si>
    <t>営業損益＝</t>
    <rPh sb="0" eb="2">
      <t>エイギョウ</t>
    </rPh>
    <rPh sb="2" eb="4">
      <t>ソンエキ</t>
    </rPh>
    <phoneticPr fontId="5"/>
  </si>
  <si>
    <t>費用Σ＝</t>
    <rPh sb="0" eb="2">
      <t>ヒヨウ</t>
    </rPh>
    <phoneticPr fontId="5"/>
  </si>
  <si>
    <t>金利5%の時</t>
    <rPh sb="0" eb="2">
      <t>キンリ</t>
    </rPh>
    <rPh sb="5" eb="6">
      <t>トキ</t>
    </rPh>
    <phoneticPr fontId="5"/>
  </si>
  <si>
    <t>元本</t>
    <rPh sb="0" eb="2">
      <t>ガンポン</t>
    </rPh>
    <phoneticPr fontId="5"/>
  </si>
  <si>
    <t>金利</t>
    <rPh sb="0" eb="2">
      <t>キンリ</t>
    </rPh>
    <phoneticPr fontId="5"/>
  </si>
  <si>
    <t>（単位：円）</t>
    <rPh sb="1" eb="3">
      <t>タンイ</t>
    </rPh>
    <rPh sb="4" eb="5">
      <t>エン</t>
    </rPh>
    <phoneticPr fontId="5"/>
  </si>
  <si>
    <t>はりまや（高知）</t>
  </si>
  <si>
    <t>伊勢佐木（横浜）</t>
  </si>
  <si>
    <t>静岡（静岡）</t>
    <rPh sb="3" eb="5">
      <t>シズオカ</t>
    </rPh>
    <phoneticPr fontId="5"/>
  </si>
  <si>
    <t>紙屋町（広島）</t>
    <rPh sb="4" eb="6">
      <t>ヒロシマ</t>
    </rPh>
    <phoneticPr fontId="5"/>
  </si>
  <si>
    <t>松山（松山）</t>
    <rPh sb="3" eb="5">
      <t>マツヤマ</t>
    </rPh>
    <phoneticPr fontId="5"/>
  </si>
  <si>
    <t>事業年度</t>
    <rPh sb="0" eb="2">
      <t>ジギョウ</t>
    </rPh>
    <rPh sb="2" eb="4">
      <t>ネンド</t>
    </rPh>
    <phoneticPr fontId="5"/>
  </si>
  <si>
    <t>算定根拠</t>
    <rPh sb="0" eb="2">
      <t>サンテイ</t>
    </rPh>
    <rPh sb="2" eb="4">
      <t>コンキョ</t>
    </rPh>
    <phoneticPr fontId="5"/>
  </si>
  <si>
    <t>その他</t>
  </si>
  <si>
    <t>資金調達</t>
    <rPh sb="0" eb="2">
      <t>シキン</t>
    </rPh>
    <rPh sb="2" eb="4">
      <t>チョウタツ</t>
    </rPh>
    <phoneticPr fontId="5"/>
  </si>
  <si>
    <t>大項目</t>
  </si>
  <si>
    <t>中項目</t>
  </si>
  <si>
    <t>小項目</t>
  </si>
  <si>
    <t>項目名</t>
  </si>
  <si>
    <t>No.</t>
    <phoneticPr fontId="5"/>
  </si>
  <si>
    <t>頁</t>
    <phoneticPr fontId="5"/>
  </si>
  <si>
    <t>内容</t>
    <phoneticPr fontId="5"/>
  </si>
  <si>
    <t>（記載例）</t>
    <rPh sb="1" eb="3">
      <t>キサイ</t>
    </rPh>
    <rPh sb="3" eb="4">
      <t>レイ</t>
    </rPh>
    <phoneticPr fontId="5"/>
  </si>
  <si>
    <t>○○○○</t>
    <phoneticPr fontId="5"/>
  </si>
  <si>
    <t>維持管理費</t>
    <rPh sb="0" eb="2">
      <t>イジ</t>
    </rPh>
    <rPh sb="2" eb="4">
      <t>カンリ</t>
    </rPh>
    <rPh sb="4" eb="5">
      <t>ヒ</t>
    </rPh>
    <phoneticPr fontId="5"/>
  </si>
  <si>
    <t>（様式４－２）</t>
    <rPh sb="1" eb="3">
      <t>ヨウシキ</t>
    </rPh>
    <phoneticPr fontId="5"/>
  </si>
  <si>
    <t>入札説明書等に関する質問書</t>
    <rPh sb="0" eb="2">
      <t>ニュウサツ</t>
    </rPh>
    <rPh sb="2" eb="5">
      <t>セツメイショ</t>
    </rPh>
    <rPh sb="5" eb="6">
      <t>ナド</t>
    </rPh>
    <rPh sb="7" eb="8">
      <t>カン</t>
    </rPh>
    <rPh sb="10" eb="12">
      <t>シツモン</t>
    </rPh>
    <rPh sb="12" eb="13">
      <t>ショ</t>
    </rPh>
    <phoneticPr fontId="5"/>
  </si>
  <si>
    <t>＜資金調達の内訳＞</t>
    <rPh sb="1" eb="3">
      <t>シキン</t>
    </rPh>
    <rPh sb="3" eb="5">
      <t>チョウタツ</t>
    </rPh>
    <rPh sb="6" eb="8">
      <t>ウチワケ</t>
    </rPh>
    <phoneticPr fontId="5"/>
  </si>
  <si>
    <t>＜調達条件別内訳＞</t>
    <rPh sb="3" eb="5">
      <t>ジョウケン</t>
    </rPh>
    <phoneticPr fontId="5"/>
  </si>
  <si>
    <t>調達源泉</t>
  </si>
  <si>
    <t>調達形態</t>
  </si>
  <si>
    <t>金額（千円）</t>
  </si>
  <si>
    <t>調達割合（％）</t>
  </si>
  <si>
    <t>資金提供者名</t>
    <rPh sb="0" eb="2">
      <t>シキン</t>
    </rPh>
    <rPh sb="2" eb="4">
      <t>テイキョウ</t>
    </rPh>
    <rPh sb="4" eb="5">
      <t>シャ</t>
    </rPh>
    <rPh sb="5" eb="6">
      <t>メイ</t>
    </rPh>
    <phoneticPr fontId="5"/>
  </si>
  <si>
    <t>調達形態
(資金提供者名)</t>
    <rPh sb="6" eb="8">
      <t>シキン</t>
    </rPh>
    <rPh sb="8" eb="10">
      <t>テイキョウ</t>
    </rPh>
    <rPh sb="10" eb="11">
      <t>シャ</t>
    </rPh>
    <rPh sb="11" eb="12">
      <t>メイ</t>
    </rPh>
    <phoneticPr fontId="5"/>
  </si>
  <si>
    <t>調達条件・返済条件等</t>
    <rPh sb="5" eb="7">
      <t>ヘンサイ</t>
    </rPh>
    <rPh sb="7" eb="9">
      <t>ジョウケン</t>
    </rPh>
    <rPh sb="9" eb="10">
      <t>トウ</t>
    </rPh>
    <phoneticPr fontId="5"/>
  </si>
  <si>
    <t>自己資本</t>
  </si>
  <si>
    <t>資本金</t>
  </si>
  <si>
    <t>普通株式</t>
  </si>
  <si>
    <t>自己資本
（適宜追加のこと）</t>
    <phoneticPr fontId="5"/>
  </si>
  <si>
    <t>例）資本金・普通株式（Ａ社、××株式会社）</t>
    <rPh sb="12" eb="13">
      <t>シャ</t>
    </rPh>
    <rPh sb="16" eb="20">
      <t>カブシキガイシャ</t>
    </rPh>
    <phoneticPr fontId="5"/>
  </si>
  <si>
    <t>調達時期：</t>
  </si>
  <si>
    <t>優先株式</t>
  </si>
  <si>
    <t>調達期間：</t>
  </si>
  <si>
    <t>その他の数種の株式</t>
  </si>
  <si>
    <t>その他　：</t>
  </si>
  <si>
    <t>自己資本合計</t>
  </si>
  <si>
    <t>例）資本金・優先株式（Ｂ社、●●株式会社）</t>
    <rPh sb="6" eb="8">
      <t>ユウセン</t>
    </rPh>
    <rPh sb="12" eb="13">
      <t>シャ</t>
    </rPh>
    <phoneticPr fontId="5"/>
  </si>
  <si>
    <t>他人資本</t>
  </si>
  <si>
    <t>借入金</t>
  </si>
  <si>
    <t>優先ローン</t>
  </si>
  <si>
    <t>劣後ローン</t>
  </si>
  <si>
    <t>自己資本合計</t>
    <rPh sb="0" eb="2">
      <t>ジコ</t>
    </rPh>
    <rPh sb="2" eb="4">
      <t>シホン</t>
    </rPh>
    <phoneticPr fontId="5"/>
  </si>
  <si>
    <t>他人資本
（適宜追加のこと）</t>
    <rPh sb="0" eb="2">
      <t>タニン</t>
    </rPh>
    <rPh sb="2" eb="4">
      <t>シホン</t>
    </rPh>
    <rPh sb="6" eb="8">
      <t>テキギ</t>
    </rPh>
    <rPh sb="8" eb="10">
      <t>ツイカ</t>
    </rPh>
    <phoneticPr fontId="5"/>
  </si>
  <si>
    <t>例）借入金・劣後ローン
（Ｃ社、○○株式会社）</t>
    <rPh sb="6" eb="8">
      <t>レツゴ</t>
    </rPh>
    <rPh sb="14" eb="15">
      <t>シャ</t>
    </rPh>
    <phoneticPr fontId="5"/>
  </si>
  <si>
    <t>他人資本合計</t>
  </si>
  <si>
    <t>調達金利：基準金利等（固定・変動）</t>
    <rPh sb="5" eb="7">
      <t>キジュン</t>
    </rPh>
    <rPh sb="7" eb="9">
      <t>キンリ</t>
    </rPh>
    <rPh sb="9" eb="10">
      <t>トウ</t>
    </rPh>
    <phoneticPr fontId="5"/>
  </si>
  <si>
    <t>資金調達総額</t>
  </si>
  <si>
    <t>　　　　：利ざや</t>
  </si>
  <si>
    <t>（内、施設整備費の総額）</t>
    <rPh sb="5" eb="7">
      <t>セイビ</t>
    </rPh>
    <rPh sb="9" eb="11">
      <t>ソウガク</t>
    </rPh>
    <phoneticPr fontId="5"/>
  </si>
  <si>
    <t>-</t>
  </si>
  <si>
    <t>返済期間：</t>
    <rPh sb="0" eb="2">
      <t>ヘンサイ</t>
    </rPh>
    <phoneticPr fontId="5"/>
  </si>
  <si>
    <t>返済方法：</t>
    <rPh sb="0" eb="2">
      <t>ヘンサイ</t>
    </rPh>
    <rPh sb="2" eb="4">
      <t>ホウホウ</t>
    </rPh>
    <phoneticPr fontId="5"/>
  </si>
  <si>
    <t>例）借入金・優先ローン
（Ｄ社、▲▲銀行）</t>
    <rPh sb="14" eb="15">
      <t>シャ</t>
    </rPh>
    <rPh sb="18" eb="20">
      <t>ギンコウ</t>
    </rPh>
    <phoneticPr fontId="5"/>
  </si>
  <si>
    <t>他人資本合計</t>
    <rPh sb="0" eb="2">
      <t>タニン</t>
    </rPh>
    <rPh sb="2" eb="4">
      <t>シホン</t>
    </rPh>
    <phoneticPr fontId="5"/>
  </si>
  <si>
    <t>＜様式作成にあたっての注意事項＞</t>
  </si>
  <si>
    <t>注）１．</t>
    <rPh sb="0" eb="1">
      <t>チュウ</t>
    </rPh>
    <phoneticPr fontId="5"/>
  </si>
  <si>
    <t>本事業遂行のためSPCを設立するものとして記載し、他様式で算出根拠を示すもの以外、可能な範囲で詳細に記載すること。</t>
    <rPh sb="25" eb="28">
      <t>タヨウシキ</t>
    </rPh>
    <phoneticPr fontId="5"/>
  </si>
  <si>
    <r>
      <rPr>
        <sz val="10.5"/>
        <color theme="0"/>
        <rFont val="ＭＳ 明朝"/>
        <family val="1"/>
        <charset val="128"/>
      </rPr>
      <t>注）</t>
    </r>
    <r>
      <rPr>
        <sz val="10.5"/>
        <rFont val="ＭＳ 明朝"/>
        <family val="1"/>
        <charset val="128"/>
      </rPr>
      <t>２．</t>
    </r>
    <rPh sb="0" eb="1">
      <t>チュウ</t>
    </rPh>
    <phoneticPr fontId="5"/>
  </si>
  <si>
    <t>SPCを設立しない場合は全額自己資本として記入すること。</t>
    <rPh sb="4" eb="6">
      <t>セツリツ</t>
    </rPh>
    <rPh sb="9" eb="11">
      <t>バアイ</t>
    </rPh>
    <rPh sb="12" eb="18">
      <t>ゼンガクジコシホン</t>
    </rPh>
    <rPh sb="21" eb="23">
      <t>キニュウ</t>
    </rPh>
    <phoneticPr fontId="5"/>
  </si>
  <si>
    <r>
      <rPr>
        <sz val="10.5"/>
        <color theme="0"/>
        <rFont val="ＭＳ 明朝"/>
        <family val="1"/>
        <charset val="128"/>
      </rPr>
      <t>注）</t>
    </r>
    <r>
      <rPr>
        <sz val="10.5"/>
        <rFont val="ＭＳ 明朝"/>
        <family val="1"/>
        <charset val="128"/>
      </rPr>
      <t>３．</t>
    </r>
    <r>
      <rPr>
        <sz val="11"/>
        <color theme="1"/>
        <rFont val="ＭＳ Ｐゴシック"/>
        <family val="2"/>
        <charset val="128"/>
        <scheme val="minor"/>
      </rPr>
      <t/>
    </r>
    <rPh sb="0" eb="1">
      <t>チュウ</t>
    </rPh>
    <phoneticPr fontId="5"/>
  </si>
  <si>
    <t>消費税等（地方消費税を含む。以下、同じ。）を含んだ資金需要に対する資金調達総額を記入すること。</t>
    <rPh sb="3" eb="4">
      <t>トウ</t>
    </rPh>
    <phoneticPr fontId="5"/>
  </si>
  <si>
    <r>
      <rPr>
        <sz val="10.5"/>
        <color theme="0"/>
        <rFont val="ＭＳ 明朝"/>
        <family val="1"/>
        <charset val="128"/>
      </rPr>
      <t>注）</t>
    </r>
    <r>
      <rPr>
        <sz val="10.5"/>
        <rFont val="ＭＳ 明朝"/>
        <family val="1"/>
        <charset val="128"/>
      </rPr>
      <t>４．</t>
    </r>
    <r>
      <rPr>
        <sz val="11"/>
        <color theme="1"/>
        <rFont val="ＭＳ Ｐゴシック"/>
        <family val="2"/>
        <charset val="128"/>
        <scheme val="minor"/>
      </rPr>
      <t/>
    </r>
    <rPh sb="0" eb="1">
      <t>チュウ</t>
    </rPh>
    <phoneticPr fontId="5"/>
  </si>
  <si>
    <t>資本金等の構成については、想定される出資者、資金提供者について全て記入すること。</t>
    <rPh sb="0" eb="4">
      <t>シホンキンナド</t>
    </rPh>
    <rPh sb="5" eb="7">
      <t>コウセイ</t>
    </rPh>
    <rPh sb="13" eb="15">
      <t>ソウテイ</t>
    </rPh>
    <rPh sb="18" eb="21">
      <t>シュッシシャ</t>
    </rPh>
    <rPh sb="22" eb="24">
      <t>シキン</t>
    </rPh>
    <rPh sb="24" eb="26">
      <t>テイキョウ</t>
    </rPh>
    <rPh sb="26" eb="27">
      <t>シャ</t>
    </rPh>
    <rPh sb="31" eb="32">
      <t>スベ</t>
    </rPh>
    <rPh sb="33" eb="35">
      <t>キニュウ</t>
    </rPh>
    <phoneticPr fontId="5"/>
  </si>
  <si>
    <r>
      <rPr>
        <sz val="10.5"/>
        <color theme="0"/>
        <rFont val="ＭＳ 明朝"/>
        <family val="1"/>
        <charset val="128"/>
      </rPr>
      <t>注）</t>
    </r>
    <r>
      <rPr>
        <sz val="10.5"/>
        <rFont val="ＭＳ 明朝"/>
        <family val="1"/>
        <charset val="128"/>
      </rPr>
      <t>５．</t>
    </r>
    <r>
      <rPr>
        <sz val="11"/>
        <color theme="1"/>
        <rFont val="ＭＳ Ｐゴシック"/>
        <family val="2"/>
        <charset val="128"/>
        <scheme val="minor"/>
      </rPr>
      <t/>
    </r>
    <rPh sb="0" eb="1">
      <t>チュウ</t>
    </rPh>
    <phoneticPr fontId="5"/>
  </si>
  <si>
    <t>調達条件別内訳については、同一の資金調達先であっても異なる調達条件により資金調達を行った場合には、調達条件毎に分けて記入すること。ここでいう調達条件には支払金利、返済条件（優先劣後関係を含む）を含む。また、調達条件については、担保の差入れ、保証の有無等の条件があれば、可能な限り詳細に記述すること。</t>
    <rPh sb="2" eb="4">
      <t>ジョウケン</t>
    </rPh>
    <rPh sb="70" eb="72">
      <t>チョウタツ</t>
    </rPh>
    <phoneticPr fontId="5"/>
  </si>
  <si>
    <r>
      <rPr>
        <sz val="10.5"/>
        <color theme="0"/>
        <rFont val="ＭＳ 明朝"/>
        <family val="1"/>
        <charset val="128"/>
      </rPr>
      <t>注）</t>
    </r>
    <r>
      <rPr>
        <sz val="10.5"/>
        <rFont val="ＭＳ 明朝"/>
        <family val="1"/>
        <charset val="128"/>
      </rPr>
      <t>６．</t>
    </r>
    <r>
      <rPr>
        <sz val="11"/>
        <color theme="1"/>
        <rFont val="ＭＳ Ｐゴシック"/>
        <family val="2"/>
        <charset val="128"/>
        <scheme val="minor"/>
      </rPr>
      <t/>
    </r>
    <rPh sb="0" eb="1">
      <t>チュウ</t>
    </rPh>
    <phoneticPr fontId="5"/>
  </si>
  <si>
    <t>資金提供者が応募者の場合はグループ構成表（様式６）に従い匿名とし、応募者と関係ない第三者（金融機関等）の場合は実名を記載すること。</t>
    <rPh sb="6" eb="9">
      <t>オウボシャ</t>
    </rPh>
    <rPh sb="10" eb="12">
      <t>バアイ</t>
    </rPh>
    <rPh sb="17" eb="20">
      <t>コウセイヒョウ</t>
    </rPh>
    <rPh sb="28" eb="30">
      <t>トクメイ</t>
    </rPh>
    <rPh sb="33" eb="36">
      <t>オウボシャ</t>
    </rPh>
    <rPh sb="37" eb="39">
      <t>カンケイ</t>
    </rPh>
    <rPh sb="41" eb="42">
      <t>ダイ</t>
    </rPh>
    <rPh sb="42" eb="44">
      <t>サンシャ</t>
    </rPh>
    <rPh sb="52" eb="54">
      <t>バアイ</t>
    </rPh>
    <rPh sb="55" eb="57">
      <t>ジツメイ</t>
    </rPh>
    <rPh sb="58" eb="60">
      <t>キサイ</t>
    </rPh>
    <phoneticPr fontId="5"/>
  </si>
  <si>
    <r>
      <rPr>
        <sz val="10.5"/>
        <color theme="0"/>
        <rFont val="ＭＳ 明朝"/>
        <family val="1"/>
        <charset val="128"/>
      </rPr>
      <t>注）</t>
    </r>
    <r>
      <rPr>
        <sz val="10.5"/>
        <rFont val="ＭＳ 明朝"/>
        <family val="1"/>
        <charset val="128"/>
      </rPr>
      <t>７．</t>
    </r>
    <r>
      <rPr>
        <sz val="11"/>
        <color theme="1"/>
        <rFont val="ＭＳ Ｐゴシック"/>
        <family val="2"/>
        <charset val="128"/>
        <scheme val="minor"/>
      </rPr>
      <t/>
    </r>
    <rPh sb="0" eb="1">
      <t>チュウ</t>
    </rPh>
    <phoneticPr fontId="5"/>
  </si>
  <si>
    <t>資金提供者名については、関心表明書等を提出した金融機関等は必ず含むものとするが、これ以外の金融機関等については第二次審査資料提出時点で決定又は想定しているものについて可能な限り記入すること。</t>
    <rPh sb="0" eb="2">
      <t>シキン</t>
    </rPh>
    <rPh sb="2" eb="4">
      <t>テイキョウ</t>
    </rPh>
    <rPh sb="4" eb="5">
      <t>シャ</t>
    </rPh>
    <phoneticPr fontId="5"/>
  </si>
  <si>
    <r>
      <rPr>
        <sz val="10.5"/>
        <color theme="0"/>
        <rFont val="ＭＳ 明朝"/>
        <family val="1"/>
        <charset val="128"/>
      </rPr>
      <t>注）</t>
    </r>
    <r>
      <rPr>
        <sz val="10.5"/>
        <rFont val="ＭＳ 明朝"/>
        <family val="1"/>
        <charset val="128"/>
      </rPr>
      <t>８．</t>
    </r>
    <r>
      <rPr>
        <sz val="11"/>
        <color theme="1"/>
        <rFont val="ＭＳ Ｐゴシック"/>
        <family val="2"/>
        <charset val="128"/>
        <scheme val="minor"/>
      </rPr>
      <t/>
    </r>
    <rPh sb="0" eb="1">
      <t>チュウ</t>
    </rPh>
    <phoneticPr fontId="5"/>
  </si>
  <si>
    <t>調達金利については、基準金利等及び利ざやに区別し、小数点第４位以下四捨五入とし、小数点以下第３位まで記入すること。基準金利等については、変動・固定の別等についても記入すること。</t>
    <rPh sb="0" eb="2">
      <t>チョウタツ</t>
    </rPh>
    <rPh sb="25" eb="28">
      <t>ショウスウテン</t>
    </rPh>
    <rPh sb="28" eb="29">
      <t>ダイ</t>
    </rPh>
    <rPh sb="30" eb="33">
      <t>イイカ</t>
    </rPh>
    <rPh sb="40" eb="43">
      <t>ショウスウテン</t>
    </rPh>
    <phoneticPr fontId="5"/>
  </si>
  <si>
    <r>
      <rPr>
        <sz val="10.5"/>
        <color theme="0"/>
        <rFont val="ＭＳ 明朝"/>
        <family val="1"/>
        <charset val="128"/>
      </rPr>
      <t>注）</t>
    </r>
    <r>
      <rPr>
        <sz val="10.5"/>
        <rFont val="ＭＳ 明朝"/>
        <family val="1"/>
        <charset val="128"/>
      </rPr>
      <t>９．</t>
    </r>
    <r>
      <rPr>
        <sz val="11"/>
        <color theme="1"/>
        <rFont val="ＭＳ Ｐゴシック"/>
        <family val="2"/>
        <charset val="128"/>
        <scheme val="minor"/>
      </rPr>
      <t/>
    </r>
    <rPh sb="0" eb="1">
      <t>チュウ</t>
    </rPh>
    <phoneticPr fontId="5"/>
  </si>
  <si>
    <t>返済条件については、返済期間や返済方法、優先・劣後構造等について第二次審査資料提出時点で決定又は想定しているものについて可能な限り記入すること。</t>
    <phoneticPr fontId="5"/>
  </si>
  <si>
    <r>
      <rPr>
        <sz val="10.5"/>
        <color theme="0"/>
        <rFont val="ＭＳ 明朝"/>
        <family val="1"/>
        <charset val="128"/>
      </rPr>
      <t>注）</t>
    </r>
    <r>
      <rPr>
        <sz val="10.5"/>
        <rFont val="ＭＳ 明朝"/>
        <family val="1"/>
        <charset val="128"/>
      </rPr>
      <t>１０．</t>
    </r>
    <r>
      <rPr>
        <sz val="11"/>
        <color theme="1"/>
        <rFont val="ＭＳ Ｐゴシック"/>
        <family val="2"/>
        <charset val="128"/>
        <scheme val="minor"/>
      </rPr>
      <t/>
    </r>
    <rPh sb="0" eb="1">
      <t>チュウ</t>
    </rPh>
    <phoneticPr fontId="5"/>
  </si>
  <si>
    <t>優先・劣後構造を採用することを想定している場合には、この詳細について適宜「その他」に記入すること。</t>
    <rPh sb="39" eb="40">
      <t>タ</t>
    </rPh>
    <phoneticPr fontId="5"/>
  </si>
  <si>
    <r>
      <rPr>
        <sz val="10.5"/>
        <color theme="0"/>
        <rFont val="ＭＳ 明朝"/>
        <family val="1"/>
        <charset val="128"/>
      </rPr>
      <t>注）</t>
    </r>
    <r>
      <rPr>
        <sz val="10.5"/>
        <rFont val="ＭＳ 明朝"/>
        <family val="1"/>
        <charset val="128"/>
      </rPr>
      <t>１１．</t>
    </r>
    <r>
      <rPr>
        <sz val="11"/>
        <color theme="1"/>
        <rFont val="ＭＳ Ｐゴシック"/>
        <family val="2"/>
        <charset val="128"/>
        <scheme val="minor"/>
      </rPr>
      <t/>
    </r>
    <rPh sb="0" eb="1">
      <t>チュウ</t>
    </rPh>
    <phoneticPr fontId="5"/>
  </si>
  <si>
    <t>施設整備期間中と維持管理期間中の資金調達条件が異なる場合には、各々の借入についてその条件を別々に記載すること。</t>
    <rPh sb="0" eb="2">
      <t>シセツ</t>
    </rPh>
    <rPh sb="2" eb="4">
      <t>セイビ</t>
    </rPh>
    <rPh sb="4" eb="6">
      <t>キカン</t>
    </rPh>
    <rPh sb="16" eb="18">
      <t>シキン</t>
    </rPh>
    <rPh sb="18" eb="20">
      <t>チョウタツ</t>
    </rPh>
    <rPh sb="45" eb="47">
      <t>ベツベツ</t>
    </rPh>
    <rPh sb="48" eb="50">
      <t>キサイ</t>
    </rPh>
    <phoneticPr fontId="5"/>
  </si>
  <si>
    <r>
      <rPr>
        <sz val="10.5"/>
        <color theme="0"/>
        <rFont val="ＭＳ 明朝"/>
        <family val="1"/>
        <charset val="128"/>
      </rPr>
      <t>注）</t>
    </r>
    <r>
      <rPr>
        <sz val="10.5"/>
        <rFont val="ＭＳ 明朝"/>
        <family val="1"/>
        <charset val="128"/>
      </rPr>
      <t>１２．</t>
    </r>
    <r>
      <rPr>
        <sz val="11"/>
        <color theme="1"/>
        <rFont val="ＭＳ Ｐゴシック"/>
        <family val="2"/>
        <charset val="128"/>
        <scheme val="minor"/>
      </rPr>
      <t/>
    </r>
    <rPh sb="0" eb="1">
      <t>チュウ</t>
    </rPh>
    <phoneticPr fontId="5"/>
  </si>
  <si>
    <t>金額については１円未満切捨てで記入すること。</t>
    <phoneticPr fontId="5"/>
  </si>
  <si>
    <r>
      <rPr>
        <sz val="10.5"/>
        <color theme="0"/>
        <rFont val="ＭＳ 明朝"/>
        <family val="1"/>
        <charset val="128"/>
      </rPr>
      <t>注）</t>
    </r>
    <r>
      <rPr>
        <sz val="10.5"/>
        <rFont val="ＭＳ 明朝"/>
        <family val="1"/>
        <charset val="128"/>
      </rPr>
      <t>１３．</t>
    </r>
    <r>
      <rPr>
        <sz val="11"/>
        <color theme="1"/>
        <rFont val="ＭＳ Ｐゴシック"/>
        <family val="2"/>
        <charset val="128"/>
        <scheme val="minor"/>
      </rPr>
      <t/>
    </r>
    <rPh sb="0" eb="1">
      <t>チュウ</t>
    </rPh>
    <phoneticPr fontId="5"/>
  </si>
  <si>
    <t>調達割合の算出にあたっては、小数点第２位以下切捨てとし、少数点第１位まで記入すること。</t>
    <phoneticPr fontId="5"/>
  </si>
  <si>
    <r>
      <rPr>
        <sz val="10.5"/>
        <color theme="0"/>
        <rFont val="ＭＳ 明朝"/>
        <family val="1"/>
        <charset val="128"/>
      </rPr>
      <t>注）</t>
    </r>
    <r>
      <rPr>
        <sz val="10.5"/>
        <rFont val="ＭＳ 明朝"/>
        <family val="1"/>
        <charset val="128"/>
      </rPr>
      <t>１４．</t>
    </r>
    <r>
      <rPr>
        <sz val="11"/>
        <color theme="1"/>
        <rFont val="ＭＳ Ｐゴシック"/>
        <family val="2"/>
        <charset val="128"/>
        <scheme val="minor"/>
      </rPr>
      <t/>
    </r>
    <rPh sb="0" eb="1">
      <t>チュウ</t>
    </rPh>
    <phoneticPr fontId="5"/>
  </si>
  <si>
    <t>Ａ３横書き１枚に記入すること。</t>
    <phoneticPr fontId="5"/>
  </si>
  <si>
    <r>
      <rPr>
        <sz val="10.5"/>
        <color theme="0"/>
        <rFont val="ＭＳ 明朝"/>
        <family val="1"/>
        <charset val="128"/>
      </rPr>
      <t>注）</t>
    </r>
    <r>
      <rPr>
        <sz val="10.5"/>
        <rFont val="ＭＳ 明朝"/>
        <family val="1"/>
        <charset val="128"/>
      </rPr>
      <t>１５．</t>
    </r>
    <r>
      <rPr>
        <sz val="11"/>
        <color theme="1"/>
        <rFont val="ＭＳ Ｐゴシック"/>
        <family val="2"/>
        <charset val="128"/>
        <scheme val="minor"/>
      </rPr>
      <t/>
    </r>
    <rPh sb="0" eb="1">
      <t>チュウ</t>
    </rPh>
    <phoneticPr fontId="5"/>
  </si>
  <si>
    <t>単位：千円</t>
    <rPh sb="0" eb="2">
      <t>タンイ</t>
    </rPh>
    <rPh sb="3" eb="4">
      <t>セン</t>
    </rPh>
    <rPh sb="4" eb="5">
      <t>エン</t>
    </rPh>
    <phoneticPr fontId="5"/>
  </si>
  <si>
    <t>＜事業費の支払区分＞</t>
    <rPh sb="1" eb="4">
      <t>ジギョウヒ</t>
    </rPh>
    <rPh sb="5" eb="7">
      <t>シハライ</t>
    </rPh>
    <rPh sb="7" eb="9">
      <t>クブン</t>
    </rPh>
    <phoneticPr fontId="5"/>
  </si>
  <si>
    <t>施設整備費</t>
    <rPh sb="0" eb="2">
      <t>シセツ</t>
    </rPh>
    <rPh sb="2" eb="5">
      <t>セイビヒ</t>
    </rPh>
    <phoneticPr fontId="5"/>
  </si>
  <si>
    <t>施設費（割賦支払分）</t>
    <rPh sb="0" eb="3">
      <t>シセツヒ</t>
    </rPh>
    <rPh sb="4" eb="9">
      <t>カップシハライブン</t>
    </rPh>
    <phoneticPr fontId="5"/>
  </si>
  <si>
    <t>割賦手数料</t>
    <phoneticPr fontId="5"/>
  </si>
  <si>
    <t>施設整備費に係る消費税等</t>
    <rPh sb="2" eb="4">
      <t>セイビ</t>
    </rPh>
    <phoneticPr fontId="5"/>
  </si>
  <si>
    <t>施設整備費合計</t>
    <rPh sb="0" eb="2">
      <t>シセツ</t>
    </rPh>
    <rPh sb="2" eb="5">
      <t>セイビヒ</t>
    </rPh>
    <rPh sb="5" eb="7">
      <t>ゴウケイ</t>
    </rPh>
    <phoneticPr fontId="5"/>
  </si>
  <si>
    <t>点検・補修費</t>
    <rPh sb="0" eb="2">
      <t>テンケン</t>
    </rPh>
    <rPh sb="3" eb="5">
      <t>ホシュウ</t>
    </rPh>
    <rPh sb="5" eb="6">
      <t>ヒ</t>
    </rPh>
    <phoneticPr fontId="5"/>
  </si>
  <si>
    <t>維持管理費に係る消費税等</t>
    <rPh sb="0" eb="5">
      <t>イジカンリヒ</t>
    </rPh>
    <rPh sb="6" eb="7">
      <t>カカワ</t>
    </rPh>
    <rPh sb="8" eb="12">
      <t>ショウヒゼイトウ</t>
    </rPh>
    <phoneticPr fontId="5"/>
  </si>
  <si>
    <t>維持管理費合計</t>
    <rPh sb="0" eb="2">
      <t>イジ</t>
    </rPh>
    <rPh sb="2" eb="4">
      <t>カンリ</t>
    </rPh>
    <rPh sb="4" eb="5">
      <t>ヒ</t>
    </rPh>
    <rPh sb="5" eb="7">
      <t>ゴウケイ</t>
    </rPh>
    <phoneticPr fontId="5"/>
  </si>
  <si>
    <t>その他の費用</t>
    <rPh sb="2" eb="3">
      <t>タ</t>
    </rPh>
    <rPh sb="4" eb="6">
      <t>ヒヨウ</t>
    </rPh>
    <phoneticPr fontId="5"/>
  </si>
  <si>
    <t>その他の費用に係る消費税等</t>
    <rPh sb="2" eb="3">
      <t>タ</t>
    </rPh>
    <rPh sb="4" eb="6">
      <t>ヒヨウ</t>
    </rPh>
    <rPh sb="7" eb="8">
      <t>カカワ</t>
    </rPh>
    <rPh sb="9" eb="13">
      <t>ショウヒゼイトウ</t>
    </rPh>
    <phoneticPr fontId="5"/>
  </si>
  <si>
    <t>その他費用合計</t>
    <rPh sb="2" eb="7">
      <t>タヒヨウゴウケイ</t>
    </rPh>
    <phoneticPr fontId="5"/>
  </si>
  <si>
    <t>事業年度</t>
  </si>
  <si>
    <t>損益計算書</t>
    <rPh sb="0" eb="2">
      <t>ソンエキ</t>
    </rPh>
    <rPh sb="2" eb="5">
      <t>ケイサンショ</t>
    </rPh>
    <phoneticPr fontId="5"/>
  </si>
  <si>
    <t>①　</t>
    <phoneticPr fontId="5"/>
  </si>
  <si>
    <t>売上</t>
    <rPh sb="0" eb="2">
      <t>ウリアゲ</t>
    </rPh>
    <phoneticPr fontId="5"/>
  </si>
  <si>
    <t>営業収入</t>
    <rPh sb="0" eb="2">
      <t>エイギョウ</t>
    </rPh>
    <rPh sb="2" eb="4">
      <t>シュウニュウ</t>
    </rPh>
    <phoneticPr fontId="5"/>
  </si>
  <si>
    <t>国からの収入</t>
    <rPh sb="0" eb="1">
      <t>クニ</t>
    </rPh>
    <rPh sb="4" eb="6">
      <t>シュウニュウ</t>
    </rPh>
    <phoneticPr fontId="5"/>
  </si>
  <si>
    <t>施設費（割賦支払分）</t>
    <rPh sb="0" eb="3">
      <t>シセツヒ</t>
    </rPh>
    <phoneticPr fontId="5"/>
  </si>
  <si>
    <t>割賦手数料</t>
    <rPh sb="0" eb="2">
      <t>カップ</t>
    </rPh>
    <phoneticPr fontId="5"/>
  </si>
  <si>
    <t>維持管理費</t>
    <rPh sb="0" eb="2">
      <t>イジ</t>
    </rPh>
    <rPh sb="2" eb="5">
      <t>カンリヒ</t>
    </rPh>
    <phoneticPr fontId="5"/>
  </si>
  <si>
    <t>割賦原価</t>
    <rPh sb="0" eb="2">
      <t>カップ</t>
    </rPh>
    <rPh sb="2" eb="4">
      <t>ゲンカ</t>
    </rPh>
    <phoneticPr fontId="5"/>
  </si>
  <si>
    <t>割賦原価</t>
    <rPh sb="0" eb="4">
      <t>カップゲンカ</t>
    </rPh>
    <phoneticPr fontId="5"/>
  </si>
  <si>
    <t>その他費用</t>
    <rPh sb="2" eb="5">
      <t>タヒヨウ</t>
    </rPh>
    <phoneticPr fontId="5"/>
  </si>
  <si>
    <t>保険料</t>
    <rPh sb="0" eb="3">
      <t>ホケンリョウ</t>
    </rPh>
    <phoneticPr fontId="5"/>
  </si>
  <si>
    <t>営業外損益</t>
    <rPh sb="0" eb="3">
      <t>エイギョウガイ</t>
    </rPh>
    <rPh sb="3" eb="5">
      <t>ソンエキ</t>
    </rPh>
    <phoneticPr fontId="5"/>
  </si>
  <si>
    <t>②　</t>
    <phoneticPr fontId="5"/>
  </si>
  <si>
    <t>営業外収入</t>
    <rPh sb="0" eb="3">
      <t>エイギョウガイ</t>
    </rPh>
    <rPh sb="3" eb="5">
      <t>シュウニュウ</t>
    </rPh>
    <phoneticPr fontId="5"/>
  </si>
  <si>
    <t>支払利息（資金調達条件別に)</t>
    <rPh sb="0" eb="2">
      <t>シハライ</t>
    </rPh>
    <rPh sb="2" eb="4">
      <t>リソク</t>
    </rPh>
    <rPh sb="5" eb="7">
      <t>シキン</t>
    </rPh>
    <rPh sb="7" eb="9">
      <t>チョウタツ</t>
    </rPh>
    <rPh sb="9" eb="11">
      <t>ジョウケン</t>
    </rPh>
    <rPh sb="11" eb="12">
      <t>ベツ</t>
    </rPh>
    <phoneticPr fontId="5"/>
  </si>
  <si>
    <t>経常損益</t>
    <rPh sb="0" eb="2">
      <t>ケイジョウ</t>
    </rPh>
    <rPh sb="2" eb="4">
      <t>ソンエキ</t>
    </rPh>
    <phoneticPr fontId="5"/>
  </si>
  <si>
    <t xml:space="preserve"> ③（①+②）</t>
    <phoneticPr fontId="5"/>
  </si>
  <si>
    <t>特別損益</t>
    <rPh sb="0" eb="2">
      <t>トクベツ</t>
    </rPh>
    <rPh sb="2" eb="4">
      <t>ソンエキ</t>
    </rPh>
    <phoneticPr fontId="5"/>
  </si>
  <si>
    <t xml:space="preserve"> ④　</t>
    <phoneticPr fontId="5"/>
  </si>
  <si>
    <t>特別利益</t>
    <rPh sb="0" eb="2">
      <t>トクベツ</t>
    </rPh>
    <rPh sb="2" eb="4">
      <t>リエキ</t>
    </rPh>
    <phoneticPr fontId="5"/>
  </si>
  <si>
    <t>特別損失</t>
    <rPh sb="0" eb="2">
      <t>トクベツ</t>
    </rPh>
    <rPh sb="2" eb="4">
      <t>ソンシツ</t>
    </rPh>
    <phoneticPr fontId="5"/>
  </si>
  <si>
    <r>
      <t>税引前当期</t>
    </r>
    <r>
      <rPr>
        <sz val="10"/>
        <rFont val="Arial"/>
        <family val="2"/>
      </rPr>
      <t>損益</t>
    </r>
    <rPh sb="0" eb="2">
      <t>ゼイビキ</t>
    </rPh>
    <rPh sb="2" eb="3">
      <t>マエ</t>
    </rPh>
    <rPh sb="3" eb="5">
      <t>トウキ</t>
    </rPh>
    <rPh sb="5" eb="7">
      <t>ソンエキ</t>
    </rPh>
    <phoneticPr fontId="5"/>
  </si>
  <si>
    <t>⑤　</t>
    <phoneticPr fontId="5"/>
  </si>
  <si>
    <t>⑥　</t>
    <phoneticPr fontId="5"/>
  </si>
  <si>
    <r>
      <t>税引後当期</t>
    </r>
    <r>
      <rPr>
        <sz val="10"/>
        <rFont val="Arial"/>
        <family val="2"/>
      </rPr>
      <t>損益</t>
    </r>
    <rPh sb="0" eb="2">
      <t>ゼイビキ</t>
    </rPh>
    <rPh sb="2" eb="3">
      <t>ゴ</t>
    </rPh>
    <rPh sb="3" eb="5">
      <t>トウキ</t>
    </rPh>
    <rPh sb="5" eb="7">
      <t>ソンエキ</t>
    </rPh>
    <phoneticPr fontId="5"/>
  </si>
  <si>
    <t>⑤-⑥　</t>
    <phoneticPr fontId="5"/>
  </si>
  <si>
    <t>当期未処分利益／未処理損失</t>
  </si>
  <si>
    <t>法定準備金繰入</t>
    <rPh sb="0" eb="2">
      <t>ホウテイ</t>
    </rPh>
    <rPh sb="2" eb="5">
      <t>ジュンビキン</t>
    </rPh>
    <rPh sb="5" eb="7">
      <t>クリイレ</t>
    </rPh>
    <phoneticPr fontId="5"/>
  </si>
  <si>
    <t>配当</t>
    <rPh sb="0" eb="2">
      <t>ハイトウ</t>
    </rPh>
    <phoneticPr fontId="5"/>
  </si>
  <si>
    <t>次期繰越利益／損失</t>
    <rPh sb="0" eb="2">
      <t>ジキ</t>
    </rPh>
    <rPh sb="2" eb="4">
      <t>クリコシ</t>
    </rPh>
    <rPh sb="4" eb="6">
      <t>リエキ</t>
    </rPh>
    <rPh sb="7" eb="9">
      <t>ソンシツ</t>
    </rPh>
    <phoneticPr fontId="5"/>
  </si>
  <si>
    <t>資金収支計画（適宜追加のこと）</t>
    <rPh sb="0" eb="2">
      <t>シキン</t>
    </rPh>
    <rPh sb="2" eb="4">
      <t>シュウシ</t>
    </rPh>
    <rPh sb="4" eb="6">
      <t>ケイカク</t>
    </rPh>
    <phoneticPr fontId="5"/>
  </si>
  <si>
    <t>資金需要</t>
    <rPh sb="0" eb="2">
      <t>シキン</t>
    </rPh>
    <rPh sb="2" eb="4">
      <t>ジュヨウ</t>
    </rPh>
    <phoneticPr fontId="5"/>
  </si>
  <si>
    <t>初期投資</t>
    <rPh sb="0" eb="4">
      <t>ショキトウシ</t>
    </rPh>
    <phoneticPr fontId="5"/>
  </si>
  <si>
    <t>税引後当期損失</t>
    <rPh sb="0" eb="2">
      <t>ゼイビキ</t>
    </rPh>
    <rPh sb="2" eb="3">
      <t>ゴ</t>
    </rPh>
    <rPh sb="3" eb="5">
      <t>トウキ</t>
    </rPh>
    <rPh sb="5" eb="7">
      <t>ソンシツ</t>
    </rPh>
    <phoneticPr fontId="5"/>
  </si>
  <si>
    <t>借入金返済</t>
    <rPh sb="0" eb="2">
      <t>カリイレ</t>
    </rPh>
    <rPh sb="2" eb="3">
      <t>キン</t>
    </rPh>
    <rPh sb="3" eb="5">
      <t>ヘンサイ</t>
    </rPh>
    <phoneticPr fontId="5"/>
  </si>
  <si>
    <t>短期借入返済（元本）</t>
    <rPh sb="0" eb="2">
      <t>タンキ</t>
    </rPh>
    <rPh sb="2" eb="4">
      <t>カリイレ</t>
    </rPh>
    <rPh sb="4" eb="6">
      <t>ヘンサイ</t>
    </rPh>
    <rPh sb="7" eb="9">
      <t>ガンポン</t>
    </rPh>
    <phoneticPr fontId="5"/>
  </si>
  <si>
    <t>短期借入返済（金利）</t>
    <rPh sb="0" eb="6">
      <t>タンキカリイレヘンサイ</t>
    </rPh>
    <rPh sb="7" eb="9">
      <t>キンリ</t>
    </rPh>
    <phoneticPr fontId="5"/>
  </si>
  <si>
    <t>長期借入返済（元本）</t>
    <rPh sb="0" eb="2">
      <t>チョウキ</t>
    </rPh>
    <rPh sb="2" eb="4">
      <t>カリイレ</t>
    </rPh>
    <rPh sb="4" eb="6">
      <t>ヘンサイ</t>
    </rPh>
    <rPh sb="7" eb="9">
      <t>ガンポン</t>
    </rPh>
    <phoneticPr fontId="5"/>
  </si>
  <si>
    <t>配当前キャッシュフロー</t>
    <rPh sb="0" eb="3">
      <t>ハイトウマエ</t>
    </rPh>
    <phoneticPr fontId="5"/>
  </si>
  <si>
    <t>配当後キャッシュフロー</t>
    <rPh sb="0" eb="3">
      <t>ハイトウゴ</t>
    </rPh>
    <phoneticPr fontId="5"/>
  </si>
  <si>
    <t>各年度</t>
    <rPh sb="0" eb="3">
      <t>カクネンド</t>
    </rPh>
    <phoneticPr fontId="5"/>
  </si>
  <si>
    <t>累計</t>
    <rPh sb="0" eb="2">
      <t>ルイケイ</t>
    </rPh>
    <phoneticPr fontId="5"/>
  </si>
  <si>
    <t>資本金</t>
    <rPh sb="0" eb="3">
      <t>シホンキン</t>
    </rPh>
    <phoneticPr fontId="5"/>
  </si>
  <si>
    <t>借入金</t>
    <rPh sb="0" eb="2">
      <t>カリイレ</t>
    </rPh>
    <rPh sb="2" eb="3">
      <t>キン</t>
    </rPh>
    <phoneticPr fontId="5"/>
  </si>
  <si>
    <t>短期借入</t>
    <rPh sb="0" eb="4">
      <t>タンキカリイレ</t>
    </rPh>
    <phoneticPr fontId="5"/>
  </si>
  <si>
    <t>長期借入</t>
    <rPh sb="0" eb="4">
      <t>チョウキカリイレ</t>
    </rPh>
    <phoneticPr fontId="5"/>
  </si>
  <si>
    <t>税引前当期利益</t>
    <rPh sb="0" eb="2">
      <t>ゼイビ</t>
    </rPh>
    <rPh sb="2" eb="3">
      <t>マエ</t>
    </rPh>
    <rPh sb="3" eb="5">
      <t>トウキ</t>
    </rPh>
    <rPh sb="5" eb="7">
      <t>リエキ</t>
    </rPh>
    <phoneticPr fontId="5"/>
  </si>
  <si>
    <t>割賦原価戻入</t>
    <rPh sb="0" eb="2">
      <t>カップ</t>
    </rPh>
    <rPh sb="2" eb="4">
      <t>ゲンカ</t>
    </rPh>
    <rPh sb="4" eb="5">
      <t>モド</t>
    </rPh>
    <rPh sb="5" eb="6">
      <t>イ</t>
    </rPh>
    <phoneticPr fontId="5"/>
  </si>
  <si>
    <t>資金過不足</t>
    <rPh sb="0" eb="2">
      <t>シキン</t>
    </rPh>
    <rPh sb="2" eb="5">
      <t>カブソク</t>
    </rPh>
    <phoneticPr fontId="5"/>
  </si>
  <si>
    <t>期末累積資金残高</t>
    <rPh sb="0" eb="2">
      <t>キマツ</t>
    </rPh>
    <rPh sb="2" eb="4">
      <t>ルイセキ</t>
    </rPh>
    <rPh sb="4" eb="6">
      <t>シキン</t>
    </rPh>
    <rPh sb="6" eb="8">
      <t>ザンダカ</t>
    </rPh>
    <phoneticPr fontId="5"/>
  </si>
  <si>
    <t>借入金残高(借入金の種類別に適宜追加すること)</t>
    <rPh sb="0" eb="2">
      <t>カリイレ</t>
    </rPh>
    <rPh sb="2" eb="3">
      <t>キン</t>
    </rPh>
    <rPh sb="3" eb="5">
      <t>ザンダカ</t>
    </rPh>
    <rPh sb="6" eb="8">
      <t>カリイレ</t>
    </rPh>
    <rPh sb="8" eb="9">
      <t>キン</t>
    </rPh>
    <rPh sb="10" eb="12">
      <t>シュルイ</t>
    </rPh>
    <rPh sb="12" eb="13">
      <t>ベツ</t>
    </rPh>
    <rPh sb="14" eb="16">
      <t>テキギ</t>
    </rPh>
    <rPh sb="16" eb="18">
      <t>ツイカ</t>
    </rPh>
    <phoneticPr fontId="5"/>
  </si>
  <si>
    <t>期首残高</t>
  </si>
  <si>
    <t>借入額</t>
  </si>
  <si>
    <t>返済額</t>
  </si>
  <si>
    <t>期末残高</t>
  </si>
  <si>
    <t>参考指標</t>
    <rPh sb="0" eb="2">
      <t>サンコウ</t>
    </rPh>
    <rPh sb="2" eb="4">
      <t>シヒョウ</t>
    </rPh>
    <phoneticPr fontId="5"/>
  </si>
  <si>
    <t>PIRR(税引後)</t>
    <rPh sb="5" eb="7">
      <t>ゼイビキ</t>
    </rPh>
    <rPh sb="7" eb="8">
      <t>ゴ</t>
    </rPh>
    <phoneticPr fontId="5"/>
  </si>
  <si>
    <t>DSCR</t>
    <phoneticPr fontId="5"/>
  </si>
  <si>
    <t>EIRR（税引後）</t>
    <phoneticPr fontId="5"/>
  </si>
  <si>
    <t>注）１．　本事業遂行のためSPCを設立するものとして記載し、別紙で算出根拠を示すもの以外、可能な範囲で詳細に記載すること。</t>
    <rPh sb="0" eb="1">
      <t>チュウ</t>
    </rPh>
    <phoneticPr fontId="5"/>
  </si>
  <si>
    <r>
      <rPr>
        <sz val="10"/>
        <color theme="0"/>
        <rFont val="ＭＳ 明朝"/>
        <family val="1"/>
        <charset val="128"/>
      </rPr>
      <t>注）</t>
    </r>
    <r>
      <rPr>
        <sz val="10"/>
        <rFont val="ＭＳ 明朝"/>
        <family val="1"/>
        <charset val="128"/>
      </rPr>
      <t>２．　SPCを設立しない場合は全額自己資本として記入すること。</t>
    </r>
    <rPh sb="9" eb="11">
      <t>セツリツ</t>
    </rPh>
    <rPh sb="14" eb="16">
      <t>バアイ</t>
    </rPh>
    <rPh sb="17" eb="23">
      <t>ゼンガクジコシホン</t>
    </rPh>
    <rPh sb="26" eb="28">
      <t>キニュウ</t>
    </rPh>
    <phoneticPr fontId="5"/>
  </si>
  <si>
    <r>
      <rPr>
        <sz val="10"/>
        <color theme="0"/>
        <rFont val="ＭＳ 明朝"/>
        <family val="1"/>
        <charset val="128"/>
      </rPr>
      <t>注）</t>
    </r>
    <r>
      <rPr>
        <sz val="10"/>
        <rFont val="ＭＳ 明朝"/>
        <family val="1"/>
        <charset val="128"/>
      </rPr>
      <t>３．　各年度は４月から翌３月までとすること。ただし、年１回の支払いであることを考慮して計算すること。</t>
    </r>
    <phoneticPr fontId="5"/>
  </si>
  <si>
    <r>
      <rPr>
        <sz val="10"/>
        <color theme="0"/>
        <rFont val="ＭＳ 明朝"/>
        <family val="1"/>
        <charset val="128"/>
      </rPr>
      <t>注）</t>
    </r>
    <r>
      <rPr>
        <sz val="10"/>
        <rFont val="ＭＳ 明朝"/>
        <family val="1"/>
        <charset val="128"/>
      </rPr>
      <t>４．　消費税（地方消費税を含む。以下、同じ。）を除いた額で記入すること。</t>
    </r>
    <phoneticPr fontId="5"/>
  </si>
  <si>
    <r>
      <rPr>
        <sz val="10"/>
        <color theme="0"/>
        <rFont val="ＭＳ 明朝"/>
        <family val="1"/>
        <charset val="128"/>
      </rPr>
      <t>注）</t>
    </r>
    <r>
      <rPr>
        <sz val="10"/>
        <rFont val="ＭＳ 明朝"/>
        <family val="1"/>
        <charset val="128"/>
      </rPr>
      <t>５．　物価変動を考慮しないで記入すること。</t>
    </r>
    <phoneticPr fontId="5"/>
  </si>
  <si>
    <r>
      <rPr>
        <sz val="10"/>
        <color theme="0"/>
        <rFont val="ＭＳ 明朝"/>
        <family val="1"/>
        <charset val="128"/>
      </rPr>
      <t>注）</t>
    </r>
    <r>
      <rPr>
        <sz val="10"/>
        <rFont val="ＭＳ 明朝"/>
        <family val="1"/>
        <charset val="128"/>
      </rPr>
      <t>６．　金額については千円未満を四捨五入で、また、参考指標については、ＰＩＲＲ及びＥＩＲＲは小数点第１位未満切捨てで、ＤＳＣＲは小数点第２位未満切捨てで記入すること。</t>
    </r>
    <phoneticPr fontId="5"/>
  </si>
  <si>
    <r>
      <rPr>
        <sz val="10"/>
        <color theme="0"/>
        <rFont val="ＭＳ 明朝"/>
        <family val="1"/>
        <charset val="128"/>
      </rPr>
      <t>注）</t>
    </r>
    <r>
      <rPr>
        <sz val="10"/>
        <rFont val="ＭＳ 明朝"/>
        <family val="1"/>
        <charset val="128"/>
      </rPr>
      <t>７．　算定根拠は、他の提案様式の内容と整合させ、できる限り具体的に記載すること。</t>
    </r>
    <phoneticPr fontId="5"/>
  </si>
  <si>
    <r>
      <rPr>
        <sz val="10"/>
        <color theme="0"/>
        <rFont val="ＭＳ 明朝"/>
        <family val="1"/>
        <charset val="128"/>
      </rPr>
      <t>注）</t>
    </r>
    <r>
      <rPr>
        <sz val="10"/>
        <rFont val="ＭＳ 明朝"/>
        <family val="1"/>
        <charset val="128"/>
      </rPr>
      <t>８．　ＰＩＲＲの算定については、次の算式を用いること。</t>
    </r>
    <phoneticPr fontId="5"/>
  </si>
  <si>
    <t>　　　　　　ＰＩＲＲ（税引後）：各期における（税引後当期損益＋割賦原価＋支払利息－投資）の事業期間にわたる現在価値の合計額が０になる割引率を算定する。</t>
    <phoneticPr fontId="5"/>
  </si>
  <si>
    <r>
      <rPr>
        <sz val="10"/>
        <color theme="0"/>
        <rFont val="ＭＳ 明朝"/>
        <family val="1"/>
        <charset val="128"/>
      </rPr>
      <t>注）</t>
    </r>
    <r>
      <rPr>
        <sz val="10"/>
        <rFont val="ＭＳ 明朝"/>
        <family val="1"/>
        <charset val="128"/>
      </rPr>
      <t>９．　ＤＳＣＲの算定については、次の算式を用いること。</t>
    </r>
    <phoneticPr fontId="5"/>
  </si>
  <si>
    <t>　　　　　　ＤＳＣＲ＝当該年度の借入金等償還額及び支払利息控除前の純資金増加額／当該年度の借入金等償還額及び支払利息の合計額</t>
    <phoneticPr fontId="5"/>
  </si>
  <si>
    <r>
      <rPr>
        <sz val="10"/>
        <color theme="0"/>
        <rFont val="ＭＳ 明朝"/>
        <family val="1"/>
        <charset val="128"/>
      </rPr>
      <t>注）</t>
    </r>
    <r>
      <rPr>
        <sz val="10"/>
        <rFont val="ＭＳ 明朝"/>
        <family val="1"/>
        <charset val="128"/>
      </rPr>
      <t>10．　ＥＩＲＲの算定については、次の算式を用いること。</t>
    </r>
    <phoneticPr fontId="5"/>
  </si>
  <si>
    <t>　　　　　　ＥＩＲＲ（税引後）：各期における（税引後当期損益＋割賦原価－借入金返済－資本金）の事業期間にわたる現在価値の合計額が０になる割引率を算定する。</t>
    <phoneticPr fontId="5"/>
  </si>
  <si>
    <r>
      <rPr>
        <sz val="10"/>
        <color theme="0"/>
        <rFont val="ＭＳ 明朝"/>
        <family val="1"/>
        <charset val="128"/>
      </rPr>
      <t>注）</t>
    </r>
    <r>
      <rPr>
        <sz val="10"/>
        <rFont val="ＭＳ 明朝"/>
        <family val="1"/>
        <charset val="128"/>
      </rPr>
      <t>11．　なお、ＥＩＲＲの算式における「資本金」には、条件付劣後ローンによる調達等で、返済条件等により内容的に資本金と同等にみなせるものについては、｢資本金｣に含めて算定するものとする。</t>
    </r>
    <phoneticPr fontId="5"/>
  </si>
  <si>
    <r>
      <rPr>
        <sz val="10"/>
        <color theme="0"/>
        <rFont val="ＭＳ 明朝"/>
        <family val="1"/>
        <charset val="128"/>
      </rPr>
      <t>注）</t>
    </r>
    <r>
      <rPr>
        <sz val="10"/>
        <rFont val="ＭＳ 明朝"/>
        <family val="1"/>
        <charset val="128"/>
      </rPr>
      <t>12．　本様式は、Microsoft Excel を使用して作成すること。</t>
    </r>
    <phoneticPr fontId="5"/>
  </si>
  <si>
    <t>基準金利</t>
    <rPh sb="0" eb="2">
      <t>キジュン</t>
    </rPh>
    <rPh sb="2" eb="4">
      <t>キンリ</t>
    </rPh>
    <phoneticPr fontId="5"/>
  </si>
  <si>
    <t>利ざや</t>
    <rPh sb="0" eb="1">
      <t>リ</t>
    </rPh>
    <phoneticPr fontId="5"/>
  </si>
  <si>
    <t>項    目</t>
  </si>
  <si>
    <t>小計
（単位：千円 税別）</t>
    <rPh sb="0" eb="2">
      <t>コバカリ</t>
    </rPh>
    <rPh sb="4" eb="6">
      <t>タンイ</t>
    </rPh>
    <rPh sb="7" eb="8">
      <t>セン</t>
    </rPh>
    <rPh sb="10" eb="12">
      <t>ゼイベツ</t>
    </rPh>
    <phoneticPr fontId="44"/>
  </si>
  <si>
    <t>算定根拠</t>
    <rPh sb="0" eb="2">
      <t>サンテイ</t>
    </rPh>
    <rPh sb="2" eb="4">
      <t>コンキョ</t>
    </rPh>
    <phoneticPr fontId="44"/>
  </si>
  <si>
    <t>工区延長</t>
    <rPh sb="0" eb="4">
      <t>コウクエンチョウ</t>
    </rPh>
    <phoneticPr fontId="5"/>
  </si>
  <si>
    <t>　　　　　　　m</t>
    <phoneticPr fontId="5"/>
  </si>
  <si>
    <t>Ⅰ．調査・設計費</t>
    <rPh sb="2" eb="4">
      <t>チョウサ</t>
    </rPh>
    <phoneticPr fontId="44"/>
  </si>
  <si>
    <t>事業者の運営費（人件費、事務費等）</t>
    <rPh sb="0" eb="3">
      <t>ジギョウシャ</t>
    </rPh>
    <rPh sb="4" eb="7">
      <t>ウンエイヒ</t>
    </rPh>
    <rPh sb="8" eb="11">
      <t>ジンケンヒ</t>
    </rPh>
    <rPh sb="12" eb="16">
      <t>ジムヒナド</t>
    </rPh>
    <phoneticPr fontId="5"/>
  </si>
  <si>
    <t>事業者の税引前利益</t>
    <rPh sb="0" eb="3">
      <t>ジギョウシャ</t>
    </rPh>
    <rPh sb="4" eb="9">
      <t>ゼイビキマエリエキ</t>
    </rPh>
    <phoneticPr fontId="5"/>
  </si>
  <si>
    <t>＜様式作成にあたっての注意事項＞</t>
    <rPh sb="1" eb="3">
      <t>ヨウシキ</t>
    </rPh>
    <rPh sb="3" eb="5">
      <t>サクセイ</t>
    </rPh>
    <rPh sb="11" eb="13">
      <t>チュウイ</t>
    </rPh>
    <rPh sb="13" eb="15">
      <t>ジコウ</t>
    </rPh>
    <phoneticPr fontId="44"/>
  </si>
  <si>
    <t>事業名：</t>
    <rPh sb="0" eb="2">
      <t>ジギョウ</t>
    </rPh>
    <rPh sb="2" eb="3">
      <t>メイ</t>
    </rPh>
    <phoneticPr fontId="58"/>
  </si>
  <si>
    <t>工事区分</t>
    <rPh sb="0" eb="4">
      <t>コウジクブン</t>
    </rPh>
    <phoneticPr fontId="58"/>
  </si>
  <si>
    <t>工種</t>
    <rPh sb="0" eb="2">
      <t>コウシュ</t>
    </rPh>
    <phoneticPr fontId="58"/>
  </si>
  <si>
    <t>種別</t>
    <rPh sb="0" eb="2">
      <t>シュベツ</t>
    </rPh>
    <phoneticPr fontId="58"/>
  </si>
  <si>
    <t>細別</t>
    <rPh sb="0" eb="2">
      <t>サイベツ</t>
    </rPh>
    <phoneticPr fontId="58"/>
  </si>
  <si>
    <t>規格</t>
    <rPh sb="0" eb="2">
      <t>キカク</t>
    </rPh>
    <phoneticPr fontId="58"/>
  </si>
  <si>
    <t>単位</t>
    <rPh sb="0" eb="2">
      <t>タンイ</t>
    </rPh>
    <phoneticPr fontId="58"/>
  </si>
  <si>
    <t>備考</t>
    <rPh sb="0" eb="2">
      <t>ビコウ</t>
    </rPh>
    <phoneticPr fontId="58"/>
  </si>
  <si>
    <r>
      <t>　　２．表の作成にあたっては、行については記載項目ごとに１行とし、</t>
    </r>
    <r>
      <rPr>
        <u/>
        <sz val="10"/>
        <color theme="1"/>
        <rFont val="ＭＳ Ｐ明朝"/>
        <family val="1"/>
        <charset val="128"/>
      </rPr>
      <t>セルの結合及び複数行にしないこと。</t>
    </r>
    <r>
      <rPr>
        <sz val="10"/>
        <color theme="1"/>
        <rFont val="ＭＳ Ｐ明朝"/>
        <family val="1"/>
        <charset val="128"/>
      </rPr>
      <t>また、列についても各項目語毎に１列とし、</t>
    </r>
    <r>
      <rPr>
        <u/>
        <sz val="10"/>
        <color theme="1"/>
        <rFont val="ＭＳ Ｐ明朝"/>
        <family val="1"/>
        <charset val="128"/>
      </rPr>
      <t>セルの結合を行わないこと。</t>
    </r>
    <rPh sb="4" eb="5">
      <t>ヒョウ</t>
    </rPh>
    <rPh sb="6" eb="8">
      <t>サクセイ</t>
    </rPh>
    <rPh sb="15" eb="16">
      <t>ギョウ</t>
    </rPh>
    <rPh sb="21" eb="25">
      <t>キサイコウモク</t>
    </rPh>
    <rPh sb="29" eb="30">
      <t>ギョウ</t>
    </rPh>
    <rPh sb="36" eb="38">
      <t>ケツゴウ</t>
    </rPh>
    <rPh sb="38" eb="39">
      <t>オヨ</t>
    </rPh>
    <rPh sb="40" eb="43">
      <t>フクスウギョウ</t>
    </rPh>
    <rPh sb="53" eb="54">
      <t>レツ</t>
    </rPh>
    <rPh sb="59" eb="63">
      <t>カクコウモクゴ</t>
    </rPh>
    <rPh sb="63" eb="64">
      <t>ゴト</t>
    </rPh>
    <rPh sb="66" eb="67">
      <t>レツ</t>
    </rPh>
    <rPh sb="73" eb="75">
      <t>ケツゴウ</t>
    </rPh>
    <rPh sb="76" eb="77">
      <t>オコナ</t>
    </rPh>
    <phoneticPr fontId="58"/>
  </si>
  <si>
    <t>数量</t>
    <rPh sb="0" eb="2">
      <t>スウリョウ</t>
    </rPh>
    <phoneticPr fontId="58"/>
  </si>
  <si>
    <t>施設引渡し予定日</t>
    <rPh sb="0" eb="4">
      <t>シセツヒキワタ</t>
    </rPh>
    <rPh sb="5" eb="8">
      <t>ヨテイビ</t>
    </rPh>
    <phoneticPr fontId="58"/>
  </si>
  <si>
    <t>年度</t>
    <rPh sb="0" eb="2">
      <t>ネンド</t>
    </rPh>
    <phoneticPr fontId="58"/>
  </si>
  <si>
    <t>業務</t>
    <rPh sb="0" eb="2">
      <t>ギョウム</t>
    </rPh>
    <phoneticPr fontId="58"/>
  </si>
  <si>
    <t>設計業務</t>
    <rPh sb="0" eb="2">
      <t>セッケイ</t>
    </rPh>
    <rPh sb="2" eb="4">
      <t>ギョウム</t>
    </rPh>
    <phoneticPr fontId="58"/>
  </si>
  <si>
    <t>詳細設計</t>
    <rPh sb="0" eb="4">
      <t>ショウサイセッケイ</t>
    </rPh>
    <phoneticPr fontId="58"/>
  </si>
  <si>
    <t>等</t>
    <rPh sb="0" eb="1">
      <t>トウ</t>
    </rPh>
    <phoneticPr fontId="58"/>
  </si>
  <si>
    <t>工事業務</t>
    <rPh sb="0" eb="2">
      <t>コウジ</t>
    </rPh>
    <rPh sb="2" eb="4">
      <t>ギョウム</t>
    </rPh>
    <phoneticPr fontId="58"/>
  </si>
  <si>
    <t>整備工事業務</t>
    <rPh sb="0" eb="6">
      <t>セイビコウジギョウム</t>
    </rPh>
    <phoneticPr fontId="58"/>
  </si>
  <si>
    <t>工事監理業務</t>
    <rPh sb="0" eb="6">
      <t>コウジカンリギョウム</t>
    </rPh>
    <phoneticPr fontId="58"/>
  </si>
  <si>
    <t>整備施設の所有権移転業務</t>
    <rPh sb="0" eb="4">
      <t>セイビシセツ</t>
    </rPh>
    <rPh sb="5" eb="12">
      <t>ショユウケンイテンギョウム</t>
    </rPh>
    <phoneticPr fontId="58"/>
  </si>
  <si>
    <t>　</t>
    <phoneticPr fontId="58"/>
  </si>
  <si>
    <t>別途工事等</t>
    <rPh sb="0" eb="4">
      <t>ベットコウジ</t>
    </rPh>
    <rPh sb="4" eb="5">
      <t>トウ</t>
    </rPh>
    <phoneticPr fontId="58"/>
  </si>
  <si>
    <t>（参考として記載）</t>
    <rPh sb="1" eb="3">
      <t>サンコウ</t>
    </rPh>
    <rPh sb="6" eb="8">
      <t>キサイ</t>
    </rPh>
    <phoneticPr fontId="58"/>
  </si>
  <si>
    <t>資料名</t>
    <rPh sb="0" eb="2">
      <t>シリョウ</t>
    </rPh>
    <rPh sb="2" eb="3">
      <t>メイ</t>
    </rPh>
    <phoneticPr fontId="5"/>
  </si>
  <si>
    <t>入札説明書</t>
    <rPh sb="0" eb="2">
      <t>ニュウサツ</t>
    </rPh>
    <rPh sb="2" eb="4">
      <t>セツメイ</t>
    </rPh>
    <rPh sb="4" eb="5">
      <t>ショ</t>
    </rPh>
    <phoneticPr fontId="5"/>
  </si>
  <si>
    <t>（１）</t>
    <phoneticPr fontId="5"/>
  </si>
  <si>
    <t>ア</t>
    <phoneticPr fontId="5"/>
  </si>
  <si>
    <t>資本関係</t>
    <rPh sb="0" eb="2">
      <t>シホン</t>
    </rPh>
    <rPh sb="2" eb="4">
      <t>カンケイ</t>
    </rPh>
    <phoneticPr fontId="5"/>
  </si>
  <si>
    <t>事業契約書（案）</t>
    <rPh sb="0" eb="2">
      <t>ジギョウ</t>
    </rPh>
    <rPh sb="2" eb="4">
      <t>ケイヤク</t>
    </rPh>
    <rPh sb="4" eb="5">
      <t>ショ</t>
    </rPh>
    <rPh sb="6" eb="7">
      <t>アン</t>
    </rPh>
    <phoneticPr fontId="5"/>
  </si>
  <si>
    <t>事業者選定基準</t>
    <rPh sb="0" eb="3">
      <t>ジギョウシャ</t>
    </rPh>
    <rPh sb="3" eb="5">
      <t>センテイ</t>
    </rPh>
    <rPh sb="5" eb="7">
      <t>キジュン</t>
    </rPh>
    <phoneticPr fontId="5"/>
  </si>
  <si>
    <t>第５</t>
    <rPh sb="0" eb="1">
      <t>ダイ</t>
    </rPh>
    <phoneticPr fontId="5"/>
  </si>
  <si>
    <t>①</t>
    <phoneticPr fontId="5"/>
  </si>
  <si>
    <t>必須項目審査</t>
    <rPh sb="0" eb="2">
      <t>ヒッス</t>
    </rPh>
    <rPh sb="2" eb="4">
      <t>コウモク</t>
    </rPh>
    <rPh sb="4" eb="6">
      <t>シンサ</t>
    </rPh>
    <phoneticPr fontId="5"/>
  </si>
  <si>
    <t>第1章</t>
    <rPh sb="0" eb="1">
      <t>ダイ</t>
    </rPh>
    <rPh sb="2" eb="3">
      <t>ショウ</t>
    </rPh>
    <phoneticPr fontId="5"/>
  </si>
  <si>
    <t>第6条</t>
    <rPh sb="1" eb="2">
      <t>ジョウ</t>
    </rPh>
    <phoneticPr fontId="5"/>
  </si>
  <si>
    <t>１</t>
    <phoneticPr fontId="5"/>
  </si>
  <si>
    <t>共通事項</t>
    <rPh sb="0" eb="2">
      <t>キョウツウ</t>
    </rPh>
    <rPh sb="2" eb="4">
      <t>ジコウ</t>
    </rPh>
    <phoneticPr fontId="5"/>
  </si>
  <si>
    <t>提出者</t>
    <rPh sb="0" eb="3">
      <t>テイシュツシャ</t>
    </rPh>
    <phoneticPr fontId="5"/>
  </si>
  <si>
    <t>会社名</t>
    <rPh sb="0" eb="2">
      <t>カイシャ</t>
    </rPh>
    <rPh sb="2" eb="3">
      <t>メイ</t>
    </rPh>
    <phoneticPr fontId="5"/>
  </si>
  <si>
    <t>所属</t>
    <rPh sb="0" eb="2">
      <t>ショゾク</t>
    </rPh>
    <phoneticPr fontId="5"/>
  </si>
  <si>
    <t>担当者名</t>
    <rPh sb="0" eb="2">
      <t>タントウ</t>
    </rPh>
    <rPh sb="2" eb="3">
      <t>シャ</t>
    </rPh>
    <rPh sb="3" eb="4">
      <t>メイ</t>
    </rPh>
    <phoneticPr fontId="5"/>
  </si>
  <si>
    <t>電話</t>
    <rPh sb="0" eb="2">
      <t>デンワ</t>
    </rPh>
    <phoneticPr fontId="5"/>
  </si>
  <si>
    <t>FAX</t>
    <phoneticPr fontId="5"/>
  </si>
  <si>
    <t>E-mail</t>
    <phoneticPr fontId="5"/>
  </si>
  <si>
    <t>注）１．記入欄が足りない場合は、適宜行を追加すること。</t>
    <rPh sb="0" eb="1">
      <t>チュウ</t>
    </rPh>
    <rPh sb="4" eb="6">
      <t>キニュウ</t>
    </rPh>
    <rPh sb="6" eb="7">
      <t>ラン</t>
    </rPh>
    <rPh sb="8" eb="9">
      <t>タ</t>
    </rPh>
    <rPh sb="12" eb="14">
      <t>バアイ</t>
    </rPh>
    <rPh sb="16" eb="18">
      <t>テキギ</t>
    </rPh>
    <rPh sb="18" eb="19">
      <t>ギョウ</t>
    </rPh>
    <rPh sb="20" eb="22">
      <t>ツイカ</t>
    </rPh>
    <phoneticPr fontId="5"/>
  </si>
  <si>
    <t>事業費合計（税抜き）</t>
    <rPh sb="0" eb="3">
      <t>ジギョウヒ</t>
    </rPh>
    <rPh sb="3" eb="5">
      <t>ゴウケイ</t>
    </rPh>
    <rPh sb="6" eb="7">
      <t>ゼイ</t>
    </rPh>
    <rPh sb="7" eb="8">
      <t>ヌ</t>
    </rPh>
    <phoneticPr fontId="5"/>
  </si>
  <si>
    <t>事業費合計（税込み）</t>
    <rPh sb="0" eb="3">
      <t>ジギョウヒ</t>
    </rPh>
    <rPh sb="3" eb="5">
      <t>ゴウケイ</t>
    </rPh>
    <rPh sb="6" eb="8">
      <t>ゼイコ</t>
    </rPh>
    <phoneticPr fontId="5"/>
  </si>
  <si>
    <t>物価変動を考慮しないで記入すること。</t>
    <phoneticPr fontId="5"/>
  </si>
  <si>
    <t>事業者の開業に伴う費用</t>
    <rPh sb="0" eb="3">
      <t>ジギョウシャ</t>
    </rPh>
    <rPh sb="4" eb="6">
      <t>カイギョウ</t>
    </rPh>
    <rPh sb="7" eb="8">
      <t>トモナ</t>
    </rPh>
    <rPh sb="9" eb="11">
      <t>ヒヨウ</t>
    </rPh>
    <phoneticPr fontId="5"/>
  </si>
  <si>
    <t>注）１．「その他」には、上記の項目に分類することが困難な項目を記載すること。</t>
    <rPh sb="0" eb="1">
      <t>チュウ</t>
    </rPh>
    <phoneticPr fontId="5"/>
  </si>
  <si>
    <r>
      <rPr>
        <sz val="10.5"/>
        <color theme="0"/>
        <rFont val="ＭＳ 明朝"/>
        <family val="1"/>
        <charset val="128"/>
      </rPr>
      <t>注）</t>
    </r>
    <r>
      <rPr>
        <sz val="10.5"/>
        <rFont val="ＭＳ 明朝"/>
        <family val="1"/>
        <charset val="128"/>
      </rPr>
      <t>３．各年度は４月から翌３月までとすること。</t>
    </r>
    <rPh sb="0" eb="1">
      <t>チュウ</t>
    </rPh>
    <phoneticPr fontId="5"/>
  </si>
  <si>
    <r>
      <rPr>
        <sz val="10.5"/>
        <color theme="0"/>
        <rFont val="ＭＳ 明朝"/>
        <family val="1"/>
        <charset val="128"/>
      </rPr>
      <t>注）</t>
    </r>
    <r>
      <rPr>
        <sz val="10.5"/>
        <rFont val="ＭＳ 明朝"/>
        <family val="1"/>
        <charset val="128"/>
      </rPr>
      <t>４．消費税等（地方消費税を含む。以下、同じ。）を除いた額で記入すること。</t>
    </r>
    <rPh sb="0" eb="1">
      <t>チュウ</t>
    </rPh>
    <phoneticPr fontId="5"/>
  </si>
  <si>
    <r>
      <rPr>
        <sz val="10.5"/>
        <color theme="0"/>
        <rFont val="ＭＳ 明朝"/>
        <family val="1"/>
        <charset val="128"/>
      </rPr>
      <t>注）</t>
    </r>
    <r>
      <rPr>
        <sz val="10.5"/>
        <rFont val="ＭＳ 明朝"/>
        <family val="1"/>
        <charset val="128"/>
      </rPr>
      <t>５．割賦手数料の料率については、基準金利及び利ざやに区別し、小数点第４位以下四捨五入とし、小数点以下第３位まで記入すること。</t>
    </r>
    <rPh sb="0" eb="1">
      <t>チュウ</t>
    </rPh>
    <phoneticPr fontId="5"/>
  </si>
  <si>
    <t>金額
（千円）</t>
    <rPh sb="0" eb="2">
      <t>キンガク</t>
    </rPh>
    <rPh sb="4" eb="6">
      <t>センエン</t>
    </rPh>
    <phoneticPr fontId="58"/>
  </si>
  <si>
    <t>単価
（円）</t>
    <rPh sb="0" eb="2">
      <t>タンカ</t>
    </rPh>
    <rPh sb="4" eb="5">
      <t>エン</t>
    </rPh>
    <phoneticPr fontId="58"/>
  </si>
  <si>
    <t>工事費　　計</t>
    <rPh sb="0" eb="3">
      <t>コウジヒ</t>
    </rPh>
    <rPh sb="5" eb="6">
      <t>ケイ</t>
    </rPh>
    <phoneticPr fontId="44"/>
  </si>
  <si>
    <r>
      <rPr>
        <sz val="10.5"/>
        <color theme="0"/>
        <rFont val="ＭＳ 明朝"/>
        <family val="1"/>
        <charset val="128"/>
      </rPr>
      <t>注）</t>
    </r>
    <r>
      <rPr>
        <sz val="10.5"/>
        <rFont val="ＭＳ 明朝"/>
        <family val="1"/>
        <charset val="128"/>
      </rPr>
      <t>６．積算根拠の説明については、必要に応じて別紙を追加して差し支えない。</t>
    </r>
    <rPh sb="0" eb="1">
      <t>チュウ</t>
    </rPh>
    <phoneticPr fontId="5"/>
  </si>
  <si>
    <r>
      <rPr>
        <sz val="10.5"/>
        <color theme="0"/>
        <rFont val="ＭＳ 明朝"/>
        <family val="1"/>
        <charset val="128"/>
      </rPr>
      <t>注）</t>
    </r>
    <r>
      <rPr>
        <sz val="10.5"/>
        <rFont val="ＭＳ 明朝"/>
        <family val="1"/>
        <charset val="128"/>
      </rPr>
      <t>７．直接工事費については、適宜、提案内容に応じて項目を変更すること。</t>
    </r>
    <rPh sb="0" eb="1">
      <t>チュウ</t>
    </rPh>
    <rPh sb="4" eb="6">
      <t>チョクセツ</t>
    </rPh>
    <rPh sb="6" eb="9">
      <t>コウジヒ</t>
    </rPh>
    <rPh sb="15" eb="17">
      <t>テキギ</t>
    </rPh>
    <rPh sb="18" eb="20">
      <t>テイアン</t>
    </rPh>
    <rPh sb="20" eb="22">
      <t>ナイヨウ</t>
    </rPh>
    <rPh sb="23" eb="24">
      <t>オウ</t>
    </rPh>
    <rPh sb="26" eb="28">
      <t>コウモク</t>
    </rPh>
    <rPh sb="29" eb="31">
      <t>ヘンコウ</t>
    </rPh>
    <phoneticPr fontId="5"/>
  </si>
  <si>
    <r>
      <rPr>
        <sz val="10.5"/>
        <color theme="0"/>
        <rFont val="ＭＳ Ｐゴシック"/>
        <family val="3"/>
        <charset val="128"/>
        <scheme val="minor"/>
      </rPr>
      <t>注）</t>
    </r>
    <r>
      <rPr>
        <sz val="10.5"/>
        <rFont val="ＭＳ Ｐゴシック"/>
        <family val="3"/>
        <charset val="128"/>
        <scheme val="minor"/>
      </rPr>
      <t>２．資料名等は、上記記入例を参考に適宜書き換え記載すること。</t>
    </r>
    <rPh sb="0" eb="1">
      <t>チュウ</t>
    </rPh>
    <phoneticPr fontId="5"/>
  </si>
  <si>
    <t>点検業務費</t>
    <rPh sb="0" eb="2">
      <t>テンケン</t>
    </rPh>
    <rPh sb="2" eb="4">
      <t>ギョウム</t>
    </rPh>
    <rPh sb="4" eb="5">
      <t>ヒ</t>
    </rPh>
    <phoneticPr fontId="5"/>
  </si>
  <si>
    <t>点検・補修費　計</t>
    <rPh sb="7" eb="8">
      <t>ケイ</t>
    </rPh>
    <phoneticPr fontId="5"/>
  </si>
  <si>
    <t>令和　　年　　月　　日</t>
    <rPh sb="0" eb="2">
      <t>レイワ</t>
    </rPh>
    <phoneticPr fontId="5"/>
  </si>
  <si>
    <t>令和10年度</t>
    <rPh sb="0" eb="2">
      <t>レイワ</t>
    </rPh>
    <rPh sb="4" eb="6">
      <t>ネンド</t>
    </rPh>
    <phoneticPr fontId="5"/>
  </si>
  <si>
    <t>令和11年度</t>
    <rPh sb="0" eb="2">
      <t>レイワ</t>
    </rPh>
    <rPh sb="4" eb="6">
      <t>ネンド</t>
    </rPh>
    <phoneticPr fontId="5"/>
  </si>
  <si>
    <t>令和12年度</t>
    <rPh sb="0" eb="2">
      <t>レイワ</t>
    </rPh>
    <rPh sb="4" eb="6">
      <t>ネンド</t>
    </rPh>
    <phoneticPr fontId="5"/>
  </si>
  <si>
    <t>令和13年度</t>
    <rPh sb="0" eb="2">
      <t>レイワ</t>
    </rPh>
    <rPh sb="4" eb="6">
      <t>ネンド</t>
    </rPh>
    <phoneticPr fontId="5"/>
  </si>
  <si>
    <t>令和　　年　　月　　日</t>
    <rPh sb="0" eb="2">
      <t>レイワ</t>
    </rPh>
    <rPh sb="4" eb="5">
      <t>ネン</t>
    </rPh>
    <rPh sb="7" eb="8">
      <t>ガツ</t>
    </rPh>
    <rPh sb="10" eb="11">
      <t>ニチ</t>
    </rPh>
    <phoneticPr fontId="58"/>
  </si>
  <si>
    <t>令和16年度</t>
    <rPh sb="0" eb="2">
      <t>レイワ</t>
    </rPh>
    <rPh sb="4" eb="5">
      <t>ネン</t>
    </rPh>
    <rPh sb="5" eb="6">
      <t>ド</t>
    </rPh>
    <phoneticPr fontId="5"/>
  </si>
  <si>
    <t>令和6年度</t>
    <rPh sb="0" eb="2">
      <t>レイワ</t>
    </rPh>
    <rPh sb="3" eb="4">
      <t>ネン</t>
    </rPh>
    <rPh sb="4" eb="5">
      <t>ド</t>
    </rPh>
    <phoneticPr fontId="5"/>
  </si>
  <si>
    <t>令和7年度</t>
    <rPh sb="0" eb="2">
      <t>レイワ</t>
    </rPh>
    <rPh sb="3" eb="4">
      <t>ネン</t>
    </rPh>
    <rPh sb="4" eb="5">
      <t>ド</t>
    </rPh>
    <phoneticPr fontId="5"/>
  </si>
  <si>
    <t>令和8年度</t>
    <rPh sb="0" eb="2">
      <t>レイワ</t>
    </rPh>
    <rPh sb="3" eb="4">
      <t>ネン</t>
    </rPh>
    <rPh sb="4" eb="5">
      <t>ド</t>
    </rPh>
    <phoneticPr fontId="5"/>
  </si>
  <si>
    <t>令和9年度</t>
    <rPh sb="0" eb="2">
      <t>レイワ</t>
    </rPh>
    <rPh sb="3" eb="4">
      <t>ネン</t>
    </rPh>
    <rPh sb="4" eb="5">
      <t>ド</t>
    </rPh>
    <phoneticPr fontId="5"/>
  </si>
  <si>
    <t>令和10年度</t>
    <rPh sb="0" eb="2">
      <t>レイワ</t>
    </rPh>
    <rPh sb="4" eb="5">
      <t>ネン</t>
    </rPh>
    <rPh sb="5" eb="6">
      <t>ド</t>
    </rPh>
    <phoneticPr fontId="5"/>
  </si>
  <si>
    <t>令和11年度</t>
    <rPh sb="0" eb="2">
      <t>レイワ</t>
    </rPh>
    <rPh sb="4" eb="5">
      <t>ネン</t>
    </rPh>
    <rPh sb="5" eb="6">
      <t>ド</t>
    </rPh>
    <phoneticPr fontId="5"/>
  </si>
  <si>
    <t>令和12年度</t>
    <rPh sb="0" eb="2">
      <t>レイワ</t>
    </rPh>
    <rPh sb="4" eb="5">
      <t>ネン</t>
    </rPh>
    <rPh sb="5" eb="6">
      <t>ド</t>
    </rPh>
    <phoneticPr fontId="5"/>
  </si>
  <si>
    <t>令和13年度</t>
    <rPh sb="0" eb="2">
      <t>レイワ</t>
    </rPh>
    <rPh sb="4" eb="5">
      <t>ネン</t>
    </rPh>
    <rPh sb="5" eb="6">
      <t>ド</t>
    </rPh>
    <phoneticPr fontId="5"/>
  </si>
  <si>
    <t>令和14年度</t>
    <rPh sb="0" eb="2">
      <t>レイワ</t>
    </rPh>
    <rPh sb="4" eb="5">
      <t>ネン</t>
    </rPh>
    <rPh sb="5" eb="6">
      <t>ド</t>
    </rPh>
    <phoneticPr fontId="5"/>
  </si>
  <si>
    <t>令和15年度</t>
    <rPh sb="0" eb="2">
      <t>レイワ</t>
    </rPh>
    <rPh sb="4" eb="5">
      <t>ネン</t>
    </rPh>
    <rPh sb="5" eb="6">
      <t>ド</t>
    </rPh>
    <phoneticPr fontId="5"/>
  </si>
  <si>
    <t>SPC運営費</t>
    <rPh sb="3" eb="6">
      <t>ウンエイヒ</t>
    </rPh>
    <phoneticPr fontId="5"/>
  </si>
  <si>
    <t>SPC開業費</t>
    <rPh sb="3" eb="5">
      <t>カイギョウ</t>
    </rPh>
    <rPh sb="5" eb="6">
      <t>ヒ</t>
    </rPh>
    <phoneticPr fontId="5"/>
  </si>
  <si>
    <t>調査費</t>
    <rPh sb="0" eb="2">
      <t>チョウサ</t>
    </rPh>
    <rPh sb="2" eb="3">
      <t>ヒ</t>
    </rPh>
    <phoneticPr fontId="5"/>
  </si>
  <si>
    <t>設計費</t>
    <rPh sb="0" eb="2">
      <t>セッケイ</t>
    </rPh>
    <rPh sb="2" eb="3">
      <t>ヒ</t>
    </rPh>
    <phoneticPr fontId="5"/>
  </si>
  <si>
    <t>調査・設計費　計</t>
    <rPh sb="0" eb="2">
      <t>チョウサ</t>
    </rPh>
    <rPh sb="3" eb="5">
      <t>セッケイ</t>
    </rPh>
    <rPh sb="5" eb="6">
      <t>ヒ</t>
    </rPh>
    <rPh sb="7" eb="8">
      <t>ケイ</t>
    </rPh>
    <phoneticPr fontId="5"/>
  </si>
  <si>
    <t>令和9年度</t>
    <rPh sb="0" eb="2">
      <t>レイワ</t>
    </rPh>
    <rPh sb="3" eb="5">
      <t>ネンド</t>
    </rPh>
    <phoneticPr fontId="5"/>
  </si>
  <si>
    <t>調査費　計</t>
    <rPh sb="0" eb="2">
      <t>チョウサ</t>
    </rPh>
    <rPh sb="2" eb="3">
      <t>ヒ</t>
    </rPh>
    <rPh sb="4" eb="5">
      <t>ケイ</t>
    </rPh>
    <phoneticPr fontId="5"/>
  </si>
  <si>
    <t>Ⅲ．工事監理費</t>
    <rPh sb="2" eb="4">
      <t>コウジ</t>
    </rPh>
    <rPh sb="4" eb="6">
      <t>カンリ</t>
    </rPh>
    <rPh sb="6" eb="7">
      <t>ヒ</t>
    </rPh>
    <phoneticPr fontId="44"/>
  </si>
  <si>
    <t>Ⅴ．その他施設費</t>
    <rPh sb="4" eb="5">
      <t>ホカ</t>
    </rPh>
    <rPh sb="5" eb="8">
      <t>シセツヒ</t>
    </rPh>
    <phoneticPr fontId="44"/>
  </si>
  <si>
    <t>Ⅵ．点検・補修費</t>
    <phoneticPr fontId="5"/>
  </si>
  <si>
    <t>補修業務費</t>
    <rPh sb="0" eb="2">
      <t>ホシュウ</t>
    </rPh>
    <rPh sb="2" eb="4">
      <t>ギョウム</t>
    </rPh>
    <rPh sb="4" eb="5">
      <t>ヒ</t>
    </rPh>
    <phoneticPr fontId="5"/>
  </si>
  <si>
    <t>設計費</t>
    <rPh sb="0" eb="2">
      <t>セッケイ</t>
    </rPh>
    <rPh sb="2" eb="3">
      <t>ヒ</t>
    </rPh>
    <phoneticPr fontId="5"/>
  </si>
  <si>
    <t>設計費　計</t>
    <rPh sb="0" eb="2">
      <t>セッケイ</t>
    </rPh>
    <rPh sb="2" eb="3">
      <t>ヒ</t>
    </rPh>
    <rPh sb="4" eb="5">
      <t>ケイ</t>
    </rPh>
    <phoneticPr fontId="5"/>
  </si>
  <si>
    <t>その他施設費　計</t>
    <rPh sb="2" eb="3">
      <t>タ</t>
    </rPh>
    <rPh sb="3" eb="5">
      <t>シセツ</t>
    </rPh>
    <rPh sb="5" eb="6">
      <t>ヒ</t>
    </rPh>
    <rPh sb="7" eb="8">
      <t>ケイ</t>
    </rPh>
    <phoneticPr fontId="5"/>
  </si>
  <si>
    <t>事業者の運営費</t>
    <phoneticPr fontId="5"/>
  </si>
  <si>
    <t>その他</t>
    <phoneticPr fontId="5"/>
  </si>
  <si>
    <t>割賦手数料</t>
    <phoneticPr fontId="5"/>
  </si>
  <si>
    <t>施設費</t>
    <rPh sb="0" eb="2">
      <t>シセツ</t>
    </rPh>
    <rPh sb="2" eb="3">
      <t>ヒ</t>
    </rPh>
    <phoneticPr fontId="5"/>
  </si>
  <si>
    <t>施設費　計</t>
    <rPh sb="0" eb="2">
      <t>シセツ</t>
    </rPh>
    <rPh sb="2" eb="3">
      <t>ヒ</t>
    </rPh>
    <rPh sb="4" eb="5">
      <t>ケイ</t>
    </rPh>
    <phoneticPr fontId="5"/>
  </si>
  <si>
    <t>Ⅷ．その他の費用</t>
    <rPh sb="4" eb="5">
      <t>タ</t>
    </rPh>
    <rPh sb="6" eb="8">
      <t>ヒヨウ</t>
    </rPh>
    <phoneticPr fontId="5"/>
  </si>
  <si>
    <t>施設整備費　合計  （Ⅰ～Ⅴ）</t>
    <rPh sb="0" eb="2">
      <t>シセツ</t>
    </rPh>
    <rPh sb="2" eb="5">
      <t>セイビヒ</t>
    </rPh>
    <rPh sb="6" eb="8">
      <t>ゴウケイ</t>
    </rPh>
    <phoneticPr fontId="44"/>
  </si>
  <si>
    <t>施設整備費</t>
    <rPh sb="0" eb="2">
      <t>シセツ</t>
    </rPh>
    <rPh sb="2" eb="5">
      <t>セイビヒ</t>
    </rPh>
    <phoneticPr fontId="5"/>
  </si>
  <si>
    <t>【施設整備費と維持管理費の内訳】　　　　　単位：千円 税別</t>
    <rPh sb="1" eb="3">
      <t>シセツ</t>
    </rPh>
    <rPh sb="3" eb="6">
      <t>セイビヒ</t>
    </rPh>
    <rPh sb="7" eb="9">
      <t>イジ</t>
    </rPh>
    <rPh sb="9" eb="12">
      <t>カンリヒ</t>
    </rPh>
    <rPh sb="13" eb="15">
      <t>ウチワケ</t>
    </rPh>
    <rPh sb="21" eb="23">
      <t>タンイ</t>
    </rPh>
    <rPh sb="24" eb="25">
      <t>セン</t>
    </rPh>
    <rPh sb="25" eb="26">
      <t>エン</t>
    </rPh>
    <rPh sb="27" eb="29">
      <t>ゼイベツ</t>
    </rPh>
    <phoneticPr fontId="5"/>
  </si>
  <si>
    <t>※割賦手数料の料率</t>
    <rPh sb="1" eb="3">
      <t>カップ</t>
    </rPh>
    <rPh sb="3" eb="6">
      <t>テスウリョウ</t>
    </rPh>
    <rPh sb="7" eb="9">
      <t>リョウリツ</t>
    </rPh>
    <phoneticPr fontId="5"/>
  </si>
  <si>
    <t>総計（Ⅰ～Ⅷ）</t>
    <rPh sb="0" eb="2">
      <t>ソウケイ</t>
    </rPh>
    <phoneticPr fontId="5"/>
  </si>
  <si>
    <t>維持管理費／その他費用</t>
    <rPh sb="0" eb="2">
      <t>イジ</t>
    </rPh>
    <rPh sb="2" eb="5">
      <t>カンリヒ</t>
    </rPh>
    <rPh sb="8" eb="9">
      <t>タ</t>
    </rPh>
    <rPh sb="9" eb="11">
      <t>ヒヨウ</t>
    </rPh>
    <phoneticPr fontId="5"/>
  </si>
  <si>
    <t>維持管理費／その他費用　合計  （Ⅵ～Ⅷ）</t>
    <rPh sb="0" eb="2">
      <t>イジ</t>
    </rPh>
    <rPh sb="2" eb="5">
      <t>カンリヒ</t>
    </rPh>
    <rPh sb="8" eb="9">
      <t>タ</t>
    </rPh>
    <rPh sb="9" eb="11">
      <t>ヒヨウ</t>
    </rPh>
    <rPh sb="12" eb="14">
      <t>ゴウケイ</t>
    </rPh>
    <phoneticPr fontId="44"/>
  </si>
  <si>
    <t>その他費用　計</t>
    <rPh sb="2" eb="3">
      <t>タ</t>
    </rPh>
    <rPh sb="3" eb="5">
      <t>ヒヨウ</t>
    </rPh>
    <rPh sb="6" eb="7">
      <t>ケイ</t>
    </rPh>
    <phoneticPr fontId="5"/>
  </si>
  <si>
    <t>電線共同溝費</t>
    <rPh sb="0" eb="5">
      <t>デンセンキョウドウコウ</t>
    </rPh>
    <rPh sb="5" eb="6">
      <t>ヒ</t>
    </rPh>
    <phoneticPr fontId="5"/>
  </si>
  <si>
    <t>舗装（路面復旧）費</t>
    <rPh sb="0" eb="2">
      <t>ホソウ</t>
    </rPh>
    <rPh sb="3" eb="5">
      <t>ロメン</t>
    </rPh>
    <rPh sb="5" eb="7">
      <t>フッキュウ</t>
    </rPh>
    <rPh sb="8" eb="9">
      <t>ヒ</t>
    </rPh>
    <phoneticPr fontId="5"/>
  </si>
  <si>
    <t>引込・連系管費（設計込み）</t>
    <rPh sb="0" eb="2">
      <t>ヒキコミ</t>
    </rPh>
    <rPh sb="3" eb="5">
      <t>レンケイ</t>
    </rPh>
    <rPh sb="5" eb="6">
      <t>カン</t>
    </rPh>
    <rPh sb="6" eb="7">
      <t>ヒ</t>
    </rPh>
    <rPh sb="8" eb="10">
      <t>セッケイ</t>
    </rPh>
    <rPh sb="10" eb="11">
      <t>コ</t>
    </rPh>
    <phoneticPr fontId="5"/>
  </si>
  <si>
    <r>
      <rPr>
        <sz val="11"/>
        <color theme="0"/>
        <rFont val="ＭＳ Ｐゴシック"/>
        <family val="3"/>
        <charset val="128"/>
        <scheme val="minor"/>
      </rPr>
      <t>注）</t>
    </r>
    <r>
      <rPr>
        <sz val="11"/>
        <color theme="1"/>
        <rFont val="ＭＳ Ｐゴシック"/>
        <family val="3"/>
        <charset val="128"/>
        <scheme val="minor"/>
      </rPr>
      <t>２．適宜、業務を追加・変更して作成すること。</t>
    </r>
    <rPh sb="4" eb="6">
      <t>テキギ</t>
    </rPh>
    <rPh sb="7" eb="9">
      <t>ギョウム</t>
    </rPh>
    <rPh sb="10" eb="12">
      <t>ツイカ</t>
    </rPh>
    <rPh sb="13" eb="15">
      <t>ヘンコウ</t>
    </rPh>
    <rPh sb="17" eb="19">
      <t>サクセイ</t>
    </rPh>
    <phoneticPr fontId="58"/>
  </si>
  <si>
    <t>　　４．間接費も計上すること。</t>
    <rPh sb="4" eb="6">
      <t>カンセツ</t>
    </rPh>
    <rPh sb="6" eb="7">
      <t>ヒ</t>
    </rPh>
    <rPh sb="8" eb="10">
      <t>ケイジョウ</t>
    </rPh>
    <phoneticPr fontId="58"/>
  </si>
  <si>
    <t>「国道１７号北本（５）電線共同溝ＰＦＩ事業」に関する入札説明書等について、次のとおり質問がありますので提出します。</t>
    <rPh sb="26" eb="28">
      <t>ニュウサツ</t>
    </rPh>
    <rPh sb="28" eb="30">
      <t>セツメイ</t>
    </rPh>
    <rPh sb="30" eb="31">
      <t>ショ</t>
    </rPh>
    <rPh sb="31" eb="32">
      <t>トウ</t>
    </rPh>
    <phoneticPr fontId="5"/>
  </si>
  <si>
    <t>令和6年度</t>
    <rPh sb="0" eb="2">
      <t>レイワ</t>
    </rPh>
    <rPh sb="3" eb="5">
      <t>ネンド</t>
    </rPh>
    <phoneticPr fontId="5"/>
  </si>
  <si>
    <t>令和7年度</t>
    <rPh sb="0" eb="2">
      <t>レイワ</t>
    </rPh>
    <rPh sb="3" eb="5">
      <t>ネンド</t>
    </rPh>
    <phoneticPr fontId="5"/>
  </si>
  <si>
    <t>令和8年度</t>
    <rPh sb="0" eb="2">
      <t>レイワ</t>
    </rPh>
    <rPh sb="3" eb="5">
      <t>ネンド</t>
    </rPh>
    <phoneticPr fontId="5"/>
  </si>
  <si>
    <t>令和17年度</t>
    <rPh sb="0" eb="2">
      <t>レイワ</t>
    </rPh>
    <rPh sb="4" eb="5">
      <t>ネン</t>
    </rPh>
    <rPh sb="5" eb="6">
      <t>ド</t>
    </rPh>
    <phoneticPr fontId="5"/>
  </si>
  <si>
    <t>令和18年度</t>
    <rPh sb="0" eb="2">
      <t>レイワ</t>
    </rPh>
    <rPh sb="4" eb="5">
      <t>ネン</t>
    </rPh>
    <rPh sb="5" eb="6">
      <t>ド</t>
    </rPh>
    <phoneticPr fontId="5"/>
  </si>
  <si>
    <t>令和19年度</t>
    <rPh sb="0" eb="2">
      <t>レイワ</t>
    </rPh>
    <rPh sb="4" eb="5">
      <t>ネン</t>
    </rPh>
    <rPh sb="5" eb="6">
      <t>ド</t>
    </rPh>
    <phoneticPr fontId="5"/>
  </si>
  <si>
    <t>令和20年度</t>
    <rPh sb="0" eb="2">
      <t>レイワ</t>
    </rPh>
    <rPh sb="4" eb="5">
      <t>ネン</t>
    </rPh>
    <rPh sb="5" eb="6">
      <t>ド</t>
    </rPh>
    <phoneticPr fontId="5"/>
  </si>
  <si>
    <t>令和21年度</t>
    <rPh sb="0" eb="2">
      <t>レイワ</t>
    </rPh>
    <rPh sb="4" eb="5">
      <t>ネン</t>
    </rPh>
    <rPh sb="5" eb="6">
      <t>ド</t>
    </rPh>
    <phoneticPr fontId="5"/>
  </si>
  <si>
    <r>
      <t>消費税等を除く端数処理については「事業費の算定及び支払方法（入札説明書 添付６）」に基づき、支払期ごとに関東地方整備局からの収入（事業費）が費目毎に１円単位となるように小数点第１位以下切捨てで記入し、生じた端数金額は最初の支払期</t>
    </r>
    <r>
      <rPr>
        <sz val="10.5"/>
        <color theme="1"/>
        <rFont val="ＭＳ 明朝"/>
        <family val="1"/>
        <charset val="128"/>
      </rPr>
      <t>（令和6年度）</t>
    </r>
    <r>
      <rPr>
        <sz val="10.5"/>
        <rFont val="ＭＳ 明朝"/>
        <family val="1"/>
        <charset val="128"/>
      </rPr>
      <t>に合算すること。</t>
    </r>
    <rPh sb="0" eb="3">
      <t>ショウヒゼイ</t>
    </rPh>
    <rPh sb="3" eb="4">
      <t>トウ</t>
    </rPh>
    <rPh sb="5" eb="6">
      <t>ノゾ</t>
    </rPh>
    <rPh sb="30" eb="35">
      <t>ニュウサツセツメイショ</t>
    </rPh>
    <rPh sb="36" eb="38">
      <t>テンプ</t>
    </rPh>
    <rPh sb="46" eb="48">
      <t>シハライ</t>
    </rPh>
    <rPh sb="48" eb="49">
      <t>キ</t>
    </rPh>
    <rPh sb="90" eb="92">
      <t>イカ</t>
    </rPh>
    <rPh sb="100" eb="101">
      <t>ショウ</t>
    </rPh>
    <rPh sb="103" eb="105">
      <t>ハスウ</t>
    </rPh>
    <rPh sb="105" eb="107">
      <t>キンガク</t>
    </rPh>
    <rPh sb="108" eb="110">
      <t>サイショ</t>
    </rPh>
    <rPh sb="111" eb="113">
      <t>シハライ</t>
    </rPh>
    <rPh sb="113" eb="114">
      <t>キ</t>
    </rPh>
    <rPh sb="115" eb="117">
      <t>レイワ</t>
    </rPh>
    <rPh sb="118" eb="120">
      <t>ネンド</t>
    </rPh>
    <rPh sb="122" eb="124">
      <t>ガッサン</t>
    </rPh>
    <phoneticPr fontId="5"/>
  </si>
  <si>
    <t>消費税等（消費税及び地方消費税。以下、同じ。）は「施設整備費」、「維持管理費」及び「その他の費用」の区分毎に、支払期ごとに１円単位となるように小数点第１位以下切捨てで記入し、生じた端数金額は最初の支払期（令和6年度）に合算すること。</t>
    <rPh sb="39" eb="40">
      <t>オヨ</t>
    </rPh>
    <rPh sb="63" eb="65">
      <t>タンイ</t>
    </rPh>
    <rPh sb="71" eb="74">
      <t>ショウスウテン</t>
    </rPh>
    <rPh sb="74" eb="75">
      <t>ダイ</t>
    </rPh>
    <rPh sb="77" eb="79">
      <t>イカ</t>
    </rPh>
    <rPh sb="83" eb="85">
      <t>キニュウ</t>
    </rPh>
    <rPh sb="102" eb="104">
      <t>レイワ</t>
    </rPh>
    <phoneticPr fontId="5"/>
  </si>
  <si>
    <t>令和22年度</t>
    <rPh sb="0" eb="2">
      <t>レイワ</t>
    </rPh>
    <rPh sb="4" eb="5">
      <t>ネン</t>
    </rPh>
    <rPh sb="5" eb="6">
      <t>ド</t>
    </rPh>
    <phoneticPr fontId="5"/>
  </si>
  <si>
    <t>令和23年度</t>
    <rPh sb="0" eb="2">
      <t>レイワ</t>
    </rPh>
    <rPh sb="4" eb="5">
      <t>ネン</t>
    </rPh>
    <rPh sb="5" eb="6">
      <t>ド</t>
    </rPh>
    <phoneticPr fontId="5"/>
  </si>
  <si>
    <t>令和24年度</t>
    <rPh sb="0" eb="2">
      <t>レイワ</t>
    </rPh>
    <rPh sb="4" eb="5">
      <t>ネン</t>
    </rPh>
    <rPh sb="5" eb="6">
      <t>ド</t>
    </rPh>
    <phoneticPr fontId="5"/>
  </si>
  <si>
    <t>令和25年度</t>
    <rPh sb="0" eb="2">
      <t>レイワ</t>
    </rPh>
    <rPh sb="4" eb="5">
      <t>ネン</t>
    </rPh>
    <rPh sb="5" eb="6">
      <t>ド</t>
    </rPh>
    <phoneticPr fontId="5"/>
  </si>
  <si>
    <t>令和6年度</t>
    <rPh sb="0" eb="2">
      <t>レイワ</t>
    </rPh>
    <rPh sb="3" eb="5">
      <t>ネンド</t>
    </rPh>
    <rPh sb="4" eb="5">
      <t>ド</t>
    </rPh>
    <phoneticPr fontId="44"/>
  </si>
  <si>
    <t>令和7年度</t>
    <rPh sb="0" eb="2">
      <t>レイワ</t>
    </rPh>
    <rPh sb="3" eb="5">
      <t>ネンド</t>
    </rPh>
    <rPh sb="4" eb="5">
      <t>ド</t>
    </rPh>
    <phoneticPr fontId="44"/>
  </si>
  <si>
    <t>令和8年度</t>
    <rPh sb="0" eb="2">
      <t>レイワ</t>
    </rPh>
    <rPh sb="3" eb="5">
      <t>ネンド</t>
    </rPh>
    <rPh sb="4" eb="5">
      <t>ド</t>
    </rPh>
    <phoneticPr fontId="44"/>
  </si>
  <si>
    <t>令和9年度</t>
    <rPh sb="0" eb="2">
      <t>レイワ</t>
    </rPh>
    <rPh sb="3" eb="5">
      <t>ネンド</t>
    </rPh>
    <rPh sb="4" eb="5">
      <t>ド</t>
    </rPh>
    <phoneticPr fontId="44"/>
  </si>
  <si>
    <t>令和10年度</t>
    <rPh sb="0" eb="2">
      <t>レイワ</t>
    </rPh>
    <rPh sb="4" eb="6">
      <t>ネンド</t>
    </rPh>
    <rPh sb="5" eb="6">
      <t>ド</t>
    </rPh>
    <phoneticPr fontId="44"/>
  </si>
  <si>
    <t>令和11年度</t>
    <rPh sb="0" eb="2">
      <t>レイワ</t>
    </rPh>
    <rPh sb="4" eb="6">
      <t>ネンド</t>
    </rPh>
    <rPh sb="5" eb="6">
      <t>ド</t>
    </rPh>
    <phoneticPr fontId="44"/>
  </si>
  <si>
    <t>令和12年度</t>
    <rPh sb="0" eb="2">
      <t>レイワ</t>
    </rPh>
    <rPh sb="4" eb="6">
      <t>ネンド</t>
    </rPh>
    <rPh sb="5" eb="6">
      <t>ド</t>
    </rPh>
    <phoneticPr fontId="44"/>
  </si>
  <si>
    <t>令和13年度</t>
    <rPh sb="0" eb="2">
      <t>レイワ</t>
    </rPh>
    <rPh sb="4" eb="6">
      <t>ネンド</t>
    </rPh>
    <rPh sb="5" eb="6">
      <t>ド</t>
    </rPh>
    <phoneticPr fontId="44"/>
  </si>
  <si>
    <t>令和14年度</t>
    <rPh sb="0" eb="2">
      <t>レイワ</t>
    </rPh>
    <rPh sb="4" eb="6">
      <t>ネンド</t>
    </rPh>
    <rPh sb="5" eb="6">
      <t>ド</t>
    </rPh>
    <phoneticPr fontId="44"/>
  </si>
  <si>
    <t>令和15年度</t>
    <rPh sb="0" eb="2">
      <t>レイワ</t>
    </rPh>
    <rPh sb="4" eb="6">
      <t>ネンド</t>
    </rPh>
    <rPh sb="5" eb="6">
      <t>ド</t>
    </rPh>
    <phoneticPr fontId="44"/>
  </si>
  <si>
    <t>令和16年度</t>
    <rPh sb="0" eb="2">
      <t>レイワ</t>
    </rPh>
    <rPh sb="4" eb="6">
      <t>ネンド</t>
    </rPh>
    <rPh sb="5" eb="6">
      <t>ド</t>
    </rPh>
    <phoneticPr fontId="44"/>
  </si>
  <si>
    <t>令和17年度</t>
    <rPh sb="0" eb="2">
      <t>レイワ</t>
    </rPh>
    <rPh sb="4" eb="6">
      <t>ネンド</t>
    </rPh>
    <rPh sb="5" eb="6">
      <t>ド</t>
    </rPh>
    <phoneticPr fontId="44"/>
  </si>
  <si>
    <t>令和18年度</t>
    <rPh sb="0" eb="2">
      <t>レイワ</t>
    </rPh>
    <rPh sb="4" eb="6">
      <t>ネンド</t>
    </rPh>
    <rPh sb="5" eb="6">
      <t>ド</t>
    </rPh>
    <phoneticPr fontId="44"/>
  </si>
  <si>
    <t>令和19年度</t>
    <rPh sb="0" eb="2">
      <t>レイワ</t>
    </rPh>
    <rPh sb="4" eb="6">
      <t>ネンド</t>
    </rPh>
    <rPh sb="5" eb="6">
      <t>ド</t>
    </rPh>
    <phoneticPr fontId="44"/>
  </si>
  <si>
    <t>令和20年度</t>
    <rPh sb="0" eb="2">
      <t>レイワ</t>
    </rPh>
    <rPh sb="4" eb="6">
      <t>ネンド</t>
    </rPh>
    <rPh sb="5" eb="6">
      <t>ド</t>
    </rPh>
    <phoneticPr fontId="44"/>
  </si>
  <si>
    <t>令和21年度</t>
    <rPh sb="0" eb="2">
      <t>レイワ</t>
    </rPh>
    <rPh sb="4" eb="6">
      <t>ネンド</t>
    </rPh>
    <rPh sb="5" eb="6">
      <t>ド</t>
    </rPh>
    <phoneticPr fontId="44"/>
  </si>
  <si>
    <t>令和22年度</t>
    <rPh sb="0" eb="2">
      <t>レイワ</t>
    </rPh>
    <rPh sb="4" eb="6">
      <t>ネンド</t>
    </rPh>
    <rPh sb="5" eb="6">
      <t>ド</t>
    </rPh>
    <phoneticPr fontId="44"/>
  </si>
  <si>
    <t>令和23年度</t>
    <rPh sb="0" eb="2">
      <t>レイワ</t>
    </rPh>
    <rPh sb="4" eb="6">
      <t>ネンド</t>
    </rPh>
    <rPh sb="5" eb="6">
      <t>ド</t>
    </rPh>
    <phoneticPr fontId="44"/>
  </si>
  <si>
    <t>令和24年度</t>
    <rPh sb="0" eb="2">
      <t>レイワ</t>
    </rPh>
    <rPh sb="4" eb="6">
      <t>ネンド</t>
    </rPh>
    <rPh sb="5" eb="6">
      <t>ド</t>
    </rPh>
    <phoneticPr fontId="44"/>
  </si>
  <si>
    <t>令和25年度</t>
    <rPh sb="0" eb="2">
      <t>レイワ</t>
    </rPh>
    <rPh sb="4" eb="6">
      <t>ネンド</t>
    </rPh>
    <rPh sb="5" eb="6">
      <t>ド</t>
    </rPh>
    <phoneticPr fontId="44"/>
  </si>
  <si>
    <t>令和6年度</t>
    <rPh sb="0" eb="2">
      <t>レイワ</t>
    </rPh>
    <rPh sb="3" eb="5">
      <t>ネンド</t>
    </rPh>
    <rPh sb="4" eb="5">
      <t>ド</t>
    </rPh>
    <phoneticPr fontId="58"/>
  </si>
  <si>
    <t>令和7年度</t>
    <rPh sb="0" eb="2">
      <t>レイワ</t>
    </rPh>
    <rPh sb="3" eb="5">
      <t>ネンド</t>
    </rPh>
    <rPh sb="4" eb="5">
      <t>ド</t>
    </rPh>
    <phoneticPr fontId="58"/>
  </si>
  <si>
    <t>令和8年度</t>
    <rPh sb="0" eb="2">
      <t>レイワ</t>
    </rPh>
    <rPh sb="3" eb="5">
      <t>ネンド</t>
    </rPh>
    <rPh sb="4" eb="5">
      <t>ド</t>
    </rPh>
    <phoneticPr fontId="58"/>
  </si>
  <si>
    <t>令和9年度</t>
    <rPh sb="0" eb="2">
      <t>レイワ</t>
    </rPh>
    <rPh sb="3" eb="5">
      <t>ネンド</t>
    </rPh>
    <rPh sb="4" eb="5">
      <t>ド</t>
    </rPh>
    <phoneticPr fontId="58"/>
  </si>
  <si>
    <t>令和10年度</t>
    <rPh sb="0" eb="2">
      <t>レイワ</t>
    </rPh>
    <rPh sb="4" eb="6">
      <t>ネンド</t>
    </rPh>
    <rPh sb="5" eb="6">
      <t>ド</t>
    </rPh>
    <phoneticPr fontId="58"/>
  </si>
  <si>
    <t>令和11年度</t>
    <rPh sb="0" eb="2">
      <t>レイワ</t>
    </rPh>
    <rPh sb="4" eb="6">
      <t>ネンド</t>
    </rPh>
    <rPh sb="5" eb="6">
      <t>ド</t>
    </rPh>
    <phoneticPr fontId="58"/>
  </si>
  <si>
    <t>令和12年度</t>
    <rPh sb="0" eb="2">
      <t>レイワ</t>
    </rPh>
    <rPh sb="4" eb="6">
      <t>ネンド</t>
    </rPh>
    <rPh sb="5" eb="6">
      <t>ド</t>
    </rPh>
    <phoneticPr fontId="58"/>
  </si>
  <si>
    <t>令和13年度</t>
    <rPh sb="0" eb="2">
      <t>レイワ</t>
    </rPh>
    <rPh sb="4" eb="6">
      <t>ネンド</t>
    </rPh>
    <rPh sb="5" eb="6">
      <t>ド</t>
    </rPh>
    <phoneticPr fontId="58"/>
  </si>
  <si>
    <t>令和14年度</t>
    <rPh sb="0" eb="2">
      <t>レイワ</t>
    </rPh>
    <rPh sb="4" eb="6">
      <t>ネンド</t>
    </rPh>
    <rPh sb="5" eb="6">
      <t>ド</t>
    </rPh>
    <phoneticPr fontId="58"/>
  </si>
  <si>
    <t>令和15年度</t>
    <rPh sb="0" eb="2">
      <t>レイワ</t>
    </rPh>
    <rPh sb="4" eb="6">
      <t>ネンド</t>
    </rPh>
    <rPh sb="5" eb="6">
      <t>ド</t>
    </rPh>
    <phoneticPr fontId="58"/>
  </si>
  <si>
    <t>算定根拠は、営業収入（国からの収入）（様式30-6）と整合させること。</t>
    <rPh sb="0" eb="2">
      <t>サンテイ</t>
    </rPh>
    <rPh sb="2" eb="4">
      <t>コンキョ</t>
    </rPh>
    <rPh sb="6" eb="8">
      <t>エイギョウ</t>
    </rPh>
    <rPh sb="8" eb="10">
      <t>シュウニュウ</t>
    </rPh>
    <rPh sb="19" eb="21">
      <t>ヨウシキ</t>
    </rPh>
    <rPh sb="27" eb="29">
      <t>セイゴウ</t>
    </rPh>
    <phoneticPr fontId="5"/>
  </si>
  <si>
    <t>本様式は、Microsoft Excel （2016形式以降のもの）を使用して作成すること。</t>
    <phoneticPr fontId="5"/>
  </si>
  <si>
    <t>事業費合計（税抜き）を様式２３の入札価格に記入すること。</t>
    <rPh sb="0" eb="3">
      <t>ジギョウヒ</t>
    </rPh>
    <rPh sb="3" eb="5">
      <t>ゴウケイ</t>
    </rPh>
    <rPh sb="6" eb="7">
      <t>ゼイ</t>
    </rPh>
    <rPh sb="7" eb="8">
      <t>ヌ</t>
    </rPh>
    <rPh sb="11" eb="13">
      <t>ヨウシキ</t>
    </rPh>
    <rPh sb="16" eb="18">
      <t>ニュウサツ</t>
    </rPh>
    <rPh sb="18" eb="20">
      <t>カカク</t>
    </rPh>
    <rPh sb="21" eb="23">
      <t>キニュウ</t>
    </rPh>
    <phoneticPr fontId="5"/>
  </si>
  <si>
    <t>令和14年度</t>
    <rPh sb="0" eb="2">
      <t>レイワ</t>
    </rPh>
    <rPh sb="4" eb="6">
      <t>ネンド</t>
    </rPh>
    <phoneticPr fontId="5"/>
  </si>
  <si>
    <t>令和15年度</t>
    <rPh sb="0" eb="2">
      <t>レイワ</t>
    </rPh>
    <rPh sb="4" eb="6">
      <t>ネンド</t>
    </rPh>
    <phoneticPr fontId="5"/>
  </si>
  <si>
    <t>令和16年度</t>
    <rPh sb="0" eb="2">
      <t>レイワ</t>
    </rPh>
    <rPh sb="4" eb="6">
      <t>ネンド</t>
    </rPh>
    <phoneticPr fontId="5"/>
  </si>
  <si>
    <t>令和17年度</t>
    <rPh sb="0" eb="2">
      <t>レイワ</t>
    </rPh>
    <rPh sb="4" eb="6">
      <t>ネンド</t>
    </rPh>
    <phoneticPr fontId="5"/>
  </si>
  <si>
    <t>令和18年度</t>
    <rPh sb="0" eb="2">
      <t>レイワ</t>
    </rPh>
    <rPh sb="4" eb="6">
      <t>ネンド</t>
    </rPh>
    <phoneticPr fontId="5"/>
  </si>
  <si>
    <t>令和19年度</t>
    <rPh sb="0" eb="2">
      <t>レイワ</t>
    </rPh>
    <rPh sb="4" eb="6">
      <t>ネンド</t>
    </rPh>
    <phoneticPr fontId="5"/>
  </si>
  <si>
    <t>令和20年度</t>
    <rPh sb="0" eb="2">
      <t>レイワ</t>
    </rPh>
    <rPh sb="4" eb="6">
      <t>ネンド</t>
    </rPh>
    <phoneticPr fontId="5"/>
  </si>
  <si>
    <t>令和21年度</t>
    <rPh sb="0" eb="2">
      <t>レイワ</t>
    </rPh>
    <rPh sb="4" eb="6">
      <t>ネンド</t>
    </rPh>
    <phoneticPr fontId="5"/>
  </si>
  <si>
    <t>令和22年度</t>
    <rPh sb="0" eb="2">
      <t>レイワ</t>
    </rPh>
    <rPh sb="4" eb="6">
      <t>ネンド</t>
    </rPh>
    <phoneticPr fontId="5"/>
  </si>
  <si>
    <t>令和23年度</t>
    <rPh sb="0" eb="2">
      <t>レイワ</t>
    </rPh>
    <rPh sb="4" eb="6">
      <t>ネンド</t>
    </rPh>
    <phoneticPr fontId="5"/>
  </si>
  <si>
    <t>令和24年度</t>
    <rPh sb="0" eb="2">
      <t>レイワ</t>
    </rPh>
    <rPh sb="4" eb="6">
      <t>ネンド</t>
    </rPh>
    <phoneticPr fontId="5"/>
  </si>
  <si>
    <t>令和25年度</t>
    <rPh sb="0" eb="2">
      <t>レイワ</t>
    </rPh>
    <rPh sb="4" eb="6">
      <t>ネンド</t>
    </rPh>
    <phoneticPr fontId="5"/>
  </si>
  <si>
    <r>
      <rPr>
        <sz val="10.5"/>
        <color theme="0"/>
        <rFont val="ＭＳ 明朝"/>
        <family val="1"/>
        <charset val="128"/>
      </rPr>
      <t>注）</t>
    </r>
    <r>
      <rPr>
        <sz val="10.5"/>
        <rFont val="ＭＳ 明朝"/>
        <family val="1"/>
        <charset val="128"/>
      </rPr>
      <t>８．本様式は、Microsoft Excel（2016形式以降のもの） を使用して作成すること。</t>
    </r>
    <rPh sb="0" eb="1">
      <t>チュウ</t>
    </rPh>
    <phoneticPr fontId="5"/>
  </si>
  <si>
    <r>
      <rPr>
        <sz val="10.5"/>
        <color theme="0"/>
        <rFont val="ＭＳ 明朝"/>
        <family val="1"/>
        <charset val="128"/>
      </rPr>
      <t>注）</t>
    </r>
    <r>
      <rPr>
        <sz val="10.5"/>
        <rFont val="ＭＳ 明朝"/>
        <family val="1"/>
        <charset val="128"/>
      </rPr>
      <t>２．各小計は、入札時積算内訳書（様式３０－８）及び工事費内訳書（様式３０－９）と整合させること。</t>
    </r>
    <rPh sb="0" eb="1">
      <t>チュウ</t>
    </rPh>
    <rPh sb="4" eb="5">
      <t>カク</t>
    </rPh>
    <rPh sb="5" eb="7">
      <t>ショウケイ</t>
    </rPh>
    <rPh sb="14" eb="16">
      <t>ウチワケ</t>
    </rPh>
    <rPh sb="25" eb="26">
      <t>オヨ</t>
    </rPh>
    <rPh sb="34" eb="36">
      <t>ヨウシキ</t>
    </rPh>
    <phoneticPr fontId="5"/>
  </si>
  <si>
    <t>注）１．表計算ソフト（Excel2016等）で作成し、提出すること。なお、PDF化等の処理は行わないこと。</t>
    <rPh sb="0" eb="1">
      <t>チュウ</t>
    </rPh>
    <rPh sb="4" eb="7">
      <t>ヒョウケイサン</t>
    </rPh>
    <rPh sb="20" eb="21">
      <t>トウ</t>
    </rPh>
    <rPh sb="23" eb="25">
      <t>サクセイ</t>
    </rPh>
    <rPh sb="27" eb="29">
      <t>テイシュツ</t>
    </rPh>
    <rPh sb="40" eb="42">
      <t>カトウ</t>
    </rPh>
    <rPh sb="43" eb="45">
      <t>ショリ</t>
    </rPh>
    <rPh sb="46" eb="47">
      <t>オコナ</t>
    </rPh>
    <phoneticPr fontId="58"/>
  </si>
  <si>
    <t>　　３．事業費内訳書（様式30－７）等と整合させること。</t>
    <rPh sb="4" eb="7">
      <t>ジギョウヒ</t>
    </rPh>
    <rPh sb="7" eb="9">
      <t>ウチワケ</t>
    </rPh>
    <rPh sb="9" eb="10">
      <t>ショ</t>
    </rPh>
    <rPh sb="18" eb="19">
      <t>トウ</t>
    </rPh>
    <rPh sb="20" eb="22">
      <t>セイゴウ</t>
    </rPh>
    <phoneticPr fontId="58"/>
  </si>
  <si>
    <t>注）１．整備工事業務は、整備工事業務に関する工程表（様式３３-６）と整合させること。</t>
    <phoneticPr fontId="5"/>
  </si>
  <si>
    <t>調整業務費（維持管理段階）</t>
    <rPh sb="0" eb="2">
      <t>チョウセイ</t>
    </rPh>
    <rPh sb="2" eb="4">
      <t>ギョウム</t>
    </rPh>
    <rPh sb="4" eb="5">
      <t>ヒ</t>
    </rPh>
    <rPh sb="6" eb="12">
      <t>イジカンリダンカイ</t>
    </rPh>
    <phoneticPr fontId="5"/>
  </si>
  <si>
    <t>Ⅳ．調整業務費</t>
    <rPh sb="2" eb="4">
      <t>チョウセイ</t>
    </rPh>
    <rPh sb="4" eb="6">
      <t>ギョウム</t>
    </rPh>
    <rPh sb="6" eb="7">
      <t>ヒ</t>
    </rPh>
    <phoneticPr fontId="44"/>
  </si>
  <si>
    <t>調整業務費（設計段階）</t>
    <rPh sb="0" eb="2">
      <t>チョウセイ</t>
    </rPh>
    <rPh sb="2" eb="4">
      <t>ギョウム</t>
    </rPh>
    <rPh sb="4" eb="5">
      <t>ヒ</t>
    </rPh>
    <rPh sb="6" eb="8">
      <t>セッケイ</t>
    </rPh>
    <rPh sb="8" eb="10">
      <t>ダンカイ</t>
    </rPh>
    <phoneticPr fontId="5"/>
  </si>
  <si>
    <t>調整業務費（工事段階）</t>
    <rPh sb="0" eb="2">
      <t>チョウセイ</t>
    </rPh>
    <rPh sb="2" eb="4">
      <t>ギョウム</t>
    </rPh>
    <rPh sb="4" eb="5">
      <t>ヒ</t>
    </rPh>
    <rPh sb="6" eb="10">
      <t>コウジダンカイ</t>
    </rPh>
    <phoneticPr fontId="5"/>
  </si>
  <si>
    <t>Ⅶ．調整業務費</t>
    <rPh sb="2" eb="4">
      <t>チョウセイ</t>
    </rPh>
    <rPh sb="4" eb="6">
      <t>ギョウム</t>
    </rPh>
    <rPh sb="6" eb="7">
      <t>ヒ</t>
    </rPh>
    <phoneticPr fontId="5"/>
  </si>
  <si>
    <t>調整業務費（維持管理段階）</t>
    <rPh sb="2" eb="4">
      <t>ギョウム</t>
    </rPh>
    <rPh sb="6" eb="8">
      <t>イジ</t>
    </rPh>
    <rPh sb="8" eb="10">
      <t>カンリ</t>
    </rPh>
    <rPh sb="10" eb="12">
      <t>ダンカイ</t>
    </rPh>
    <phoneticPr fontId="5"/>
  </si>
  <si>
    <t>調整業務</t>
    <rPh sb="0" eb="2">
      <t>チョウセイ</t>
    </rPh>
    <rPh sb="2" eb="4">
      <t>ギョウム</t>
    </rPh>
    <phoneticPr fontId="58"/>
  </si>
  <si>
    <t>※（様式３０－９）工事費内訳書</t>
    <rPh sb="2" eb="4">
      <t>ヨウシキ</t>
    </rPh>
    <rPh sb="9" eb="12">
      <t>コウジヒ</t>
    </rPh>
    <rPh sb="12" eb="15">
      <t>ウチワケショ</t>
    </rPh>
    <rPh sb="14" eb="15">
      <t>ショ</t>
    </rPh>
    <phoneticPr fontId="5"/>
  </si>
  <si>
    <t>※（様式３０－８）入札時積算内訳書</t>
    <rPh sb="2" eb="4">
      <t>ヨウシキ</t>
    </rPh>
    <rPh sb="9" eb="11">
      <t>ニュウサツ</t>
    </rPh>
    <rPh sb="11" eb="12">
      <t>ジ</t>
    </rPh>
    <rPh sb="12" eb="14">
      <t>セキサン</t>
    </rPh>
    <rPh sb="14" eb="16">
      <t>ウチワケ</t>
    </rPh>
    <rPh sb="16" eb="17">
      <t>ショ</t>
    </rPh>
    <phoneticPr fontId="5"/>
  </si>
  <si>
    <t>※（様式３０－６）資金収支計画の算出根拠に具体的な記載が無い場合は、
（様式30－９）を作成すること</t>
    <rPh sb="9" eb="11">
      <t>シキン</t>
    </rPh>
    <rPh sb="11" eb="13">
      <t>シュウシ</t>
    </rPh>
    <rPh sb="13" eb="15">
      <t>_x0000_	_x0002__x0003_</t>
    </rPh>
    <rPh sb="16" eb="18">
      <t>_x000B__x0002__x0007__x000D__x0002_</t>
    </rPh>
    <rPh sb="18" eb="20">
      <t>_x000B__x0010__x0002__x0010_</t>
    </rPh>
    <rPh sb="21" eb="24">
      <t>_x0012__x0002__x0014__x0015__x0003_</t>
    </rPh>
    <rPh sb="25" eb="27">
      <t>_x0019__x0019__x0002_</t>
    </rPh>
    <rPh sb="28" eb="29">
      <t>_x001C_</t>
    </rPh>
    <rPh sb="30" eb="32">
      <t>_x001C__x0001__x001D_</t>
    </rPh>
    <rPh sb="36" eb="38">
      <t>_x001E__x0002_ $</t>
    </rPh>
    <rPh sb="44" eb="46">
      <t/>
    </rPh>
    <phoneticPr fontId="5"/>
  </si>
  <si>
    <t>※（様式３０－６）資金収支計画の算出根拠に具体的な記載が無い場合は、
（様式30－9）を作成すること</t>
    <phoneticPr fontId="5"/>
  </si>
  <si>
    <t>入札時積算内訳書</t>
    <rPh sb="0" eb="2">
      <t>ニュウサツ</t>
    </rPh>
    <phoneticPr fontId="58"/>
  </si>
  <si>
    <t>工事費内訳書</t>
    <phoneticPr fontId="5"/>
  </si>
  <si>
    <t>（様式●）入札時工事費内訳書（記載例）</t>
    <rPh sb="1" eb="3">
      <t>ヨウシキ</t>
    </rPh>
    <rPh sb="5" eb="8">
      <t>ニュウサツジ</t>
    </rPh>
    <rPh sb="8" eb="11">
      <t>コウジヒ</t>
    </rPh>
    <rPh sb="11" eb="14">
      <t>ウチワケショ</t>
    </rPh>
    <rPh sb="15" eb="18">
      <t>キサイレイ</t>
    </rPh>
    <phoneticPr fontId="5"/>
  </si>
  <si>
    <t>事業名</t>
    <rPh sb="0" eb="2">
      <t>ジギョウ</t>
    </rPh>
    <rPh sb="2" eb="3">
      <t>メイ</t>
    </rPh>
    <phoneticPr fontId="5"/>
  </si>
  <si>
    <t>国道１７号　北本（５）電線共同溝ＰＦＩ事業</t>
    <phoneticPr fontId="5"/>
  </si>
  <si>
    <r>
      <rPr>
        <sz val="11"/>
        <color rgb="FFFF0000"/>
        <rFont val="ＭＳ Ｐゴシック"/>
        <family val="3"/>
        <charset val="128"/>
      </rPr>
      <t>※</t>
    </r>
    <r>
      <rPr>
        <sz val="10"/>
        <rFont val="Arial"/>
        <family val="2"/>
      </rPr>
      <t>水色のセルに入力してください。</t>
    </r>
    <rPh sb="1" eb="3">
      <t>ミズイロ</t>
    </rPh>
    <rPh sb="7" eb="9">
      <t>ニュウリョク</t>
    </rPh>
    <phoneticPr fontId="5"/>
  </si>
  <si>
    <t xml:space="preserve">   その他は自動で計算されます。</t>
    <rPh sb="5" eb="6">
      <t>ホカ</t>
    </rPh>
    <rPh sb="7" eb="9">
      <t>ジドウ</t>
    </rPh>
    <rPh sb="10" eb="12">
      <t>ケイサン</t>
    </rPh>
    <phoneticPr fontId="5"/>
  </si>
  <si>
    <t>工事区分</t>
  </si>
  <si>
    <t>工種</t>
  </si>
  <si>
    <t>種別</t>
  </si>
  <si>
    <t>細別</t>
  </si>
  <si>
    <t>規格</t>
  </si>
  <si>
    <t>単位</t>
  </si>
  <si>
    <t>数量</t>
  </si>
  <si>
    <t>単価（円）</t>
    <rPh sb="3" eb="4">
      <t>エン</t>
    </rPh>
    <phoneticPr fontId="5"/>
  </si>
  <si>
    <t>金額（円）</t>
    <rPh sb="3" eb="4">
      <t>エン</t>
    </rPh>
    <phoneticPr fontId="5"/>
  </si>
  <si>
    <t>備考</t>
    <rPh sb="0" eb="2">
      <t>ビコウ</t>
    </rPh>
    <phoneticPr fontId="5"/>
  </si>
  <si>
    <t>電線共同溝</t>
  </si>
  <si>
    <t>式</t>
  </si>
  <si>
    <t>仮設工</t>
  </si>
  <si>
    <t>土留･仮締切工</t>
  </si>
  <si>
    <t>軽量鋼矢板(電線共同溝)</t>
  </si>
  <si>
    <t>LSP-2型(t=4mm)</t>
  </si>
  <si>
    <t>交通管理工</t>
  </si>
  <si>
    <t>交通誘導警備員</t>
  </si>
  <si>
    <t>交通誘導警備員Ａ</t>
  </si>
  <si>
    <t>人日</t>
  </si>
  <si>
    <t>交通誘導警備員Ｂ</t>
  </si>
  <si>
    <t>先行破砕工</t>
  </si>
  <si>
    <t>舗装版破砕工</t>
  </si>
  <si>
    <t>殻運搬</t>
  </si>
  <si>
    <t>ｱｽﾌｧﾙﾄ殻</t>
  </si>
  <si>
    <t>m3</t>
  </si>
  <si>
    <t>ｺﾝｸﾘｰﾄ殻(鉄筋)</t>
  </si>
  <si>
    <t>殻処分</t>
  </si>
  <si>
    <t>舗装版切断</t>
  </si>
  <si>
    <t>ｺﾝｸﾘｰﾄ+ｱｽﾌｧﾙﾄ(ｶﾊﾞｰ)舗装版 舗装厚 400ｍｍ</t>
  </si>
  <si>
    <t>m</t>
  </si>
  <si>
    <t>舗装版破砕</t>
  </si>
  <si>
    <t>Co+As(ｶﾊﾞｰ)舗装版 舗装版厚 40ｃｍ</t>
  </si>
  <si>
    <t>m2</t>
  </si>
  <si>
    <t>ｱｽﾌｧﾙﾄ舗装工</t>
  </si>
  <si>
    <t>上層路盤(歩道部)</t>
  </si>
  <si>
    <t>路盤材(各種) 再生ｸﾗｯｼｬﾗﾝ 仕上り厚 250ｍｍ</t>
  </si>
  <si>
    <t>基層(車道・路肩部)</t>
  </si>
  <si>
    <t>再生粗粒度ｱｽｺﾝ(20) 舗装厚 100ｍｍ 1.4m未満（1層当り平均仕上り厚50mm以下）</t>
  </si>
  <si>
    <t>表層(車道・路肩部)</t>
  </si>
  <si>
    <t>再生密粒度ｱｽｺﾝ(20) 舗装厚 50ｍｍ 1.4m未満（1層当り平均仕上り厚50mm以下）</t>
  </si>
  <si>
    <t>舗装版撤去工</t>
  </si>
  <si>
    <t>ｱｽﾌｧﾙﾄ舗装版 舗装厚 150ｍｍ以下</t>
  </si>
  <si>
    <t>ｱｽﾌｧﾙﾄ舗装版 15cm以下</t>
  </si>
  <si>
    <t>開削土工</t>
  </si>
  <si>
    <t>掘削工</t>
  </si>
  <si>
    <t>開削掘削</t>
  </si>
  <si>
    <t>土砂</t>
  </si>
  <si>
    <t>埋戻し工</t>
  </si>
  <si>
    <t>埋戻し・締固め</t>
  </si>
  <si>
    <t>購入土(再生砂) 中埋砂</t>
  </si>
  <si>
    <t>発生土 土砂</t>
  </si>
  <si>
    <t>残土処理工</t>
  </si>
  <si>
    <t>土砂等運搬</t>
  </si>
  <si>
    <t>積込(ﾙｰｽﾞ)</t>
  </si>
  <si>
    <t>土砂 土量50,000m3未満</t>
  </si>
  <si>
    <t>土砂(岩塊･玉石混り土含む)</t>
  </si>
  <si>
    <t>整地</t>
  </si>
  <si>
    <t>残土受入れ地での処理</t>
  </si>
  <si>
    <t>電線共同溝工</t>
  </si>
  <si>
    <t>管路工(管路部)</t>
  </si>
  <si>
    <t>埋設管路</t>
  </si>
  <si>
    <t>電力管 径 130ｍｍ</t>
  </si>
  <si>
    <t>電力管 径 100ｍｍ</t>
  </si>
  <si>
    <t>ﾎﾞﾃﾞｨ管 径 250ｍｍ(φ50×8,φ30×6)</t>
  </si>
  <si>
    <t>ﾎﾞﾃﾞｨ管 径 250ｍｍ(φ50×9,φ30×2)</t>
  </si>
  <si>
    <t>通信管 径 150ｍｍ</t>
  </si>
  <si>
    <t>通信管 径 75ｍｍ</t>
  </si>
  <si>
    <t>通信管 径 50ｍｍ</t>
  </si>
  <si>
    <t>交通施設通信管 FEP 径 80ｍｍ</t>
  </si>
  <si>
    <t>交通施設通信管 FEP 径 50ｍｍ</t>
  </si>
  <si>
    <t>交通施設通信管 径 75ｍｍ</t>
  </si>
  <si>
    <t>埋設表示ｼｰﾄ</t>
  </si>
  <si>
    <t>W=400</t>
  </si>
  <si>
    <t>ﾌﾟﾚｷｬｽﾄﾎﾞｯｸｽ工(特殊部)</t>
  </si>
  <si>
    <t>ﾌﾟﾚｷｬｽﾄﾎﾞｯｸｽ</t>
  </si>
  <si>
    <t>電力Ⅱ型 BOX型 850×1800×3000 地上機器側方2基 内幅 0.85ｍ 内高 1.8ｍ</t>
  </si>
  <si>
    <t>個</t>
  </si>
  <si>
    <t>通信Ⅱ型 BOX型 950×1500×2200 内幅 0.95ｍ 内高 1.5ｍ</t>
  </si>
  <si>
    <t>Ⅰ型 BOX型 1200×1800×3800　電力横断 内幅 1.2ｍ 内高 1.8ｍ</t>
  </si>
  <si>
    <t>電力Ⅱ型 BOX型 850×1800×2000 地上機器側方1基 内幅 0.85ｍ 内高 1.8ｍ</t>
  </si>
  <si>
    <t>電力Ⅱ型 BOX型 950×1800×3000  電力横断 内幅 0.95ｍ 内高 1.8ｍ</t>
  </si>
  <si>
    <t>Ⅰ型 BOX型 1200×1800×3500　 内幅 1.2ｍ 内高 1.8ｍ</t>
  </si>
  <si>
    <t>通信接続桝 500×1050×2000 内幅 0.5ｍ 内高 1.05ｍ</t>
  </si>
  <si>
    <t>電力Ⅱ型 BOX型 850×1800×5000 地上機器側方2基 内幅 0.85ｍ 内高 1.8ｍ</t>
  </si>
  <si>
    <t>Ⅰ型 BOX型 1200×1800×4000 地上機器直上1基 内幅 1.2ｍ 内高 1.8ｍ</t>
  </si>
  <si>
    <t>Ⅰ型 BOX型 1200×1800×3800　ﾏﾝﾎｰﾙ孔民地側寄り 電力横断 内幅 1.2ｍ 内高 1.8ｍ</t>
  </si>
  <si>
    <t>Ⅰ型 BOX型 1200×1800×5000　ﾏﾝﾎｰﾙ孔民地側寄り 内幅 1.2ｍ 内高 1.8ｍ</t>
  </si>
  <si>
    <t>Ⅰ型 BOX型 1200×1800×3500　ﾏﾝﾎｰﾙ孔民地側寄り 内幅 1.2ｍ 内高 1.8ｍ</t>
  </si>
  <si>
    <t>電力分岐桝 450×500×900 内幅 0.45ｍ 内高 0.5ｍ</t>
  </si>
  <si>
    <t>地上機器ﾊﾝﾄﾞﾎｰﾙ 995×710×1160(車道側開口900×45 内幅 0.95ｍ 内高 1.16ｍ</t>
  </si>
  <si>
    <t>地上機器ﾊﾝﾄﾞﾎｰﾙ 380×2620×1120  (車道側開口900×450) 隔離寸法 L=1710 内幅 0.38ｍ 内高 1.1</t>
  </si>
  <si>
    <t>地上機器ﾊﾝﾄﾞﾎｰﾙ 995×710×1160(車道側開口900×450) 隔離寸法 L=1740 内幅 0.95ｍ 内高 1.16ｍ</t>
  </si>
  <si>
    <t>地上機器ﾊﾝﾄﾞﾎｰﾙ 995×710×1160(車道側開口900×450) 隔離寸法 L=2110 内幅 0.95ｍ 内高 1.16ｍ</t>
  </si>
  <si>
    <t>地上機器ﾊﾝﾄﾞﾎｰﾙ 380×2620×1120  (車道側開口900×450) 隔離寸法 L=2140 内幅 0.38ｍ 内高 1.1</t>
  </si>
  <si>
    <t>地上機器ﾊﾝﾄﾞﾎｰﾙ 995×710×1160(車道側開口900×450) 隔離寸法 L=2220 内幅 0.95ｍ 内高 1.16ｍ</t>
  </si>
  <si>
    <t>地上機器ﾊﾝﾄﾞﾎｰﾙ 380×2620×1120 (車道側開口900×450) 隔離寸法 L=2240 内幅 0.38ｍ 内高 1.12</t>
  </si>
  <si>
    <t>地上機器ﾊﾝﾄﾞﾎｰﾙ 995×710×1160(車道側開口900×450) 隔離寸法 L=2390 内幅 0.95ｍ 内高 1.16ｍ</t>
  </si>
  <si>
    <t>地上機器ﾊﾝﾄﾞﾎｰﾙ 380×2620×1120  (車道側開口900×450) 隔離寸法 L=1350 内幅 0.38ｍ 内高 1.1</t>
  </si>
  <si>
    <t>地上機器ﾊﾝﾄﾞﾎｰﾙ 380×2620×1120  (車道側開口900×450) 隔離寸法 L=1580 内幅 0.38ｍ 内高 1.1</t>
  </si>
  <si>
    <t>地上機器ﾊﾝﾄﾞﾎｰﾙ 995×710×1160(車道側開口900×450) 隔離寸法 L=1470 内幅 0.95ｍ 内高 1.16ｍ</t>
  </si>
  <si>
    <t>地上機器ﾊﾝﾄﾞﾎｰﾙ 380×2620×1120  (車道側開口900×450) 隔離寸法 L=2240 内幅 0.38ｍ 内高 1.1</t>
  </si>
  <si>
    <t>地上機器ﾊﾝﾄﾞﾎｰﾙ 380×2620×1120  (車道側開口900×450) 隔離寸法 L=2040 内幅 0.38ｍ 内高 1.1</t>
  </si>
  <si>
    <t>安全施設ﾊﾝﾄﾞﾎｰﾙ</t>
  </si>
  <si>
    <t>600×600×900(鋳鉄蓋含む)</t>
  </si>
  <si>
    <t>600×600×1200(鋳鉄蓋含む)</t>
  </si>
  <si>
    <t>基礎材</t>
  </si>
  <si>
    <t>再生ｸﾗｯｼｬﾗﾝ 40～0 7.5cmを超え12.5cm以下</t>
  </si>
  <si>
    <t>蓋</t>
  </si>
  <si>
    <t>鋳鉄蓋（受枠含む）φ750 車道用</t>
  </si>
  <si>
    <t>組</t>
  </si>
  <si>
    <t>鋳鉄蓋（受枠含む）φ750 歩道用</t>
  </si>
  <si>
    <t>鋳鉄蓋（受枠含む）通信接続桝蓋 500×2000用</t>
  </si>
  <si>
    <t>鋳鉄蓋（受枠含む）電力分岐桝用 450×900用</t>
  </si>
  <si>
    <t>地上機器用ﾊﾝﾄﾞﾎｰﾙ蓋 995×710用</t>
  </si>
  <si>
    <t>地上機器用ﾊﾝﾄﾞﾎｰﾙ蓋 380×2620用</t>
  </si>
  <si>
    <t>情報ﾎﾞｯｸｽ工</t>
  </si>
  <si>
    <t>ｱｽﾌｧﾙﾄ舗装版 舗装版厚 15ｃｍ以下</t>
  </si>
  <si>
    <t>作業土工</t>
  </si>
  <si>
    <t>床掘り</t>
  </si>
  <si>
    <t>埋戻し</t>
  </si>
  <si>
    <t>発生土</t>
  </si>
  <si>
    <t>光ｹｰﾌﾞﾙ敷設工</t>
  </si>
  <si>
    <t>光地中配線</t>
  </si>
  <si>
    <t>DSF120C+SM4C</t>
  </si>
  <si>
    <t>SZ128C</t>
  </si>
  <si>
    <t>光屋外配線</t>
  </si>
  <si>
    <t>光架空配線</t>
  </si>
  <si>
    <t>光配線附属品</t>
  </si>
  <si>
    <t>光ｹｰﾌﾞﾙ接続</t>
  </si>
  <si>
    <t>40ﾃｰﾌﾟ(心)以下</t>
  </si>
  <si>
    <t>箇所</t>
  </si>
  <si>
    <t>光ｹｰﾌﾞﾙ試験</t>
  </si>
  <si>
    <t>対向</t>
  </si>
  <si>
    <t>電線管敷設</t>
  </si>
  <si>
    <t>厚鋼電線管 G82</t>
  </si>
  <si>
    <t>仮設柱設置</t>
  </si>
  <si>
    <t>8-19-4.3</t>
  </si>
  <si>
    <t>本</t>
  </si>
  <si>
    <t>情報ﾎﾞｯｸｽ仮接続工</t>
  </si>
  <si>
    <t>仮接続(1)</t>
  </si>
  <si>
    <t>仮接続(2)</t>
  </si>
  <si>
    <t>光ｹｰﾌﾞﾙ撤去工</t>
  </si>
  <si>
    <t>光地中配線撤去</t>
  </si>
  <si>
    <t>現場発生品運搬(電気)</t>
  </si>
  <si>
    <t>光ｹｰﾌﾞﾙ</t>
  </si>
  <si>
    <t>t</t>
  </si>
  <si>
    <t>光屋外配線撤去</t>
  </si>
  <si>
    <t>光架空配線撤去</t>
  </si>
  <si>
    <t>電線管撤去</t>
  </si>
  <si>
    <t>仮設柱撤去</t>
  </si>
  <si>
    <t>光ｹｰﾌﾞﾙ,ｺﾝｸﾘｰﾄ柱,厚鋼電線管</t>
  </si>
  <si>
    <t>情報ﾎﾞｯｸｽ撤去工</t>
  </si>
  <si>
    <t>埋設管撤去</t>
  </si>
  <si>
    <t>ﾎﾞﾃﾞｨ管φ250(さや管φ50×6条)</t>
  </si>
  <si>
    <t>ﾊﾝﾄﾞﾎｰﾙ撤去</t>
  </si>
  <si>
    <t>1500×700×950</t>
  </si>
  <si>
    <t>基</t>
  </si>
  <si>
    <t>1500×950×1500</t>
  </si>
  <si>
    <t>現場発生品運搬</t>
  </si>
  <si>
    <t>ﾎﾞﾃﾞｨ管</t>
  </si>
  <si>
    <t>ﾊﾝﾄﾞﾎｰﾙ蓋</t>
  </si>
  <si>
    <t>下層路盤(歩道部)</t>
  </si>
  <si>
    <t>再生ｸﾗｯｼｬﾗﾝ RC-40 仕上り厚 450ｍｍ</t>
  </si>
  <si>
    <t>再生ｸﾗｯｼｬﾗﾝ RC-40 仕上り厚 250ｍｍ</t>
  </si>
  <si>
    <t>ﾌｨﾙﾀｰ層</t>
  </si>
  <si>
    <t>再生砂 仕上り厚 100ｍｍ</t>
  </si>
  <si>
    <t>再生ｸﾗｯｼｬﾗﾝ RC-40 仕上り厚 100ｍｍ</t>
  </si>
  <si>
    <t>表層(歩道部)</t>
  </si>
  <si>
    <t>再生密粒度ｱｽｺﾝ(13) 舗装厚 40ｍｍ 1.4m未満（1層当り平均仕上り厚50mm以下）</t>
  </si>
  <si>
    <t>各種(2.30以上2.40t/m3未満) 再生密粒度ｱｽｺﾝ(20) 舗装厚 50ｍｍ 1.4m未満（1層当り平均仕上り厚5</t>
  </si>
  <si>
    <t>再生ｸﾗｯｼｬﾗﾝ RC-40 仕上り厚 300ｍｍ</t>
  </si>
  <si>
    <t>再生ｸﾗｯｼｬﾗﾝ RC-40 仕上り厚 350ｍｍ</t>
  </si>
  <si>
    <t>基層(歩道部)</t>
  </si>
  <si>
    <t>各種(2.30以上2.40t/m3未満) 再生粗粒度ｱｽｺﾝ(20) 舗装厚 50ｍｍ 1.4m未満（1層当り平均仕上り厚5</t>
  </si>
  <si>
    <t>舗装工</t>
  </si>
  <si>
    <t>舗装打換え工</t>
  </si>
  <si>
    <t>ｱｽﾌｧﾙﾄ舗装版 舗装厚 150ｍｍ</t>
  </si>
  <si>
    <t>ｱｽﾌｧﾙﾄ舗装版 舗装版厚 15ｃｍ</t>
  </si>
  <si>
    <t>掘削</t>
  </si>
  <si>
    <t>土砂 上記以外(小規模) 小規模(標準)</t>
  </si>
  <si>
    <t>不陸整正(歩道部)</t>
  </si>
  <si>
    <t>上層路盤</t>
  </si>
  <si>
    <t>ｺﾝｸﾘｰﾄ路盤 仕上り厚 t=250ｍｍ</t>
  </si>
  <si>
    <t>基層</t>
  </si>
  <si>
    <t>表層</t>
  </si>
  <si>
    <t>排水構造物工</t>
  </si>
  <si>
    <t>側溝工</t>
  </si>
  <si>
    <t>L型側溝(1)撤去・復旧</t>
  </si>
  <si>
    <t>一般部(再利用)</t>
  </si>
  <si>
    <t>L型側溝(2)撤去・復旧</t>
  </si>
  <si>
    <t>歩道切下部(再利用)</t>
  </si>
  <si>
    <t>縁石工</t>
  </si>
  <si>
    <t>中央分離帯撤去・復旧</t>
  </si>
  <si>
    <t>FK-3(再利用)</t>
  </si>
  <si>
    <t>植樹ﾌﾞﾛｯｸ撤去・復旧</t>
  </si>
  <si>
    <t>150×180(再利用)</t>
  </si>
  <si>
    <t>防護柵工</t>
  </si>
  <si>
    <t>路側防護柵工</t>
  </si>
  <si>
    <t>ｶﾞｰﾄﾞﾚｰﾙ撤去・復旧</t>
  </si>
  <si>
    <t>Gr-B-4E(再利用)</t>
  </si>
  <si>
    <t>ｶﾞｰﾄﾞﾊﾟｲﾌﾟ撤去・復旧</t>
  </si>
  <si>
    <t>Gp-Bp-2E(再利用)</t>
  </si>
  <si>
    <t>区画線工</t>
  </si>
  <si>
    <t>溶融式区画線</t>
  </si>
  <si>
    <t>溶融式手動 実線 15cm 厚1.5mm 排水性舗装無</t>
  </si>
  <si>
    <t>溶融式手動 実線 45cm 厚1.5mm 排水性舗装無</t>
  </si>
  <si>
    <t>溶融式手動 破線 15cm 厚1.5mm 排水性舗装無</t>
  </si>
  <si>
    <t>溶融式手動 実線 黄 15cm 厚1.5mm 排水性舗装無</t>
  </si>
  <si>
    <t>構造物撤去工</t>
  </si>
  <si>
    <t>運搬処理工</t>
  </si>
  <si>
    <t>ｺﾝｸﾘｰﾄ殻(無筋)</t>
  </si>
  <si>
    <t>舗装</t>
  </si>
  <si>
    <t>道路土工</t>
  </si>
  <si>
    <t>舗装準備工</t>
  </si>
  <si>
    <t>不陸整正</t>
  </si>
  <si>
    <t>補足材無し</t>
  </si>
  <si>
    <t>再生密粒度ｱｽｺﾝ(20) 舗装厚 50ｍｍ 1.4m以上3.0m以下</t>
  </si>
  <si>
    <t>開粒度ｱｽｺﾝ(13) 　 1.4m以上2.4m未満 舗装厚 40ｍｍ</t>
  </si>
  <si>
    <t>開粒度ｱｽｺﾝ(13) 　 2.4m以上 舗装厚 40ｍｍ</t>
  </si>
  <si>
    <t>各種(2.30以上2.40t/m3未満) 再生粗粒度ｱｽｺﾝ(20) 舗装厚 50ｍｍ 1.4m以上</t>
  </si>
  <si>
    <t>各種(2.30以上2.40t/m3未満) 再生密粒度ｱｽｺﾝ(20) 舗装厚 50ｍｍ 1.4m以上</t>
  </si>
  <si>
    <t>各種(2.30以上2.40t/m3未満) 再生粗粒度ｱｽｺﾝ(20) 舗装厚 100ｍｍ 1.4m以上</t>
  </si>
  <si>
    <t>切削ｵｰﾊﾞｰﾚｲ工</t>
  </si>
  <si>
    <t>切削ｵｰﾊﾞｰﾚｲ</t>
  </si>
  <si>
    <t>7cmを超え12cm以下 二層 各種 各種</t>
  </si>
  <si>
    <t>殻運搬(路面切削)</t>
  </si>
  <si>
    <t>切削殻</t>
  </si>
  <si>
    <t>溶融式手動 ｾﾞﾌﾞﾗ 45cm 厚1.5mm 排水性舗装無</t>
  </si>
  <si>
    <t>溶融式手動 矢印･記号･文字 15cm換算 厚1.5mm 排水性舗装無</t>
  </si>
  <si>
    <t>構造物取壊し工</t>
  </si>
  <si>
    <t>直接工事費</t>
  </si>
  <si>
    <t>共通仮設費</t>
  </si>
  <si>
    <t>運搬費</t>
  </si>
  <si>
    <t>建設機械運搬費</t>
  </si>
  <si>
    <t>台</t>
  </si>
  <si>
    <t>仮設材運搬費</t>
  </si>
  <si>
    <t>技術管理費</t>
  </si>
  <si>
    <t>道路施設基本ﾃﾞｰﾀ作成費用</t>
  </si>
  <si>
    <t>現場環境改善費（率計上）</t>
  </si>
  <si>
    <t>共通仮設費（率計上）</t>
  </si>
  <si>
    <t>純工事費</t>
  </si>
  <si>
    <t>現場管理費</t>
  </si>
  <si>
    <t>工事原価</t>
  </si>
  <si>
    <t>一般管理費等</t>
  </si>
  <si>
    <t>工事価格</t>
  </si>
  <si>
    <t>消費税相当額</t>
  </si>
  <si>
    <t>工事費計</t>
  </si>
  <si>
    <t>注）１．本様式は、Microsoft Excel（2016形式以降のものとする）を使用して作成すること。また、本様式に記入した情報（算定数式含む）が保存されているＣＤ－Ｒを提出すること。</t>
  </si>
  <si>
    <t>なお、PDF化等の処理は行わないこと。</t>
  </si>
  <si>
    <t>２．表の作成にあたっては、行については記載項目ごとに１行とし、セルの結合及び複数行にしないこと。また、列についても各項目語毎に１列とし、セルの結合を行わないこと。</t>
  </si>
  <si>
    <t>３．事業費内訳書（様式３０－７）等と整合させること。</t>
    <phoneticPr fontId="5"/>
  </si>
  <si>
    <t>４．間接費も計上すること。</t>
  </si>
  <si>
    <t>５．本件工事費等のうち、電線共同溝費、引込・連系管費（設計込み）及び舗装（路面復旧）費について記入すること。</t>
    <rPh sb="32" eb="33">
      <t>オヨ</t>
    </rPh>
    <rPh sb="37" eb="39">
      <t>ロメン</t>
    </rPh>
    <phoneticPr fontId="5"/>
  </si>
  <si>
    <t>ｱｽﾌｧﾙﾄ舗装</t>
  </si>
  <si>
    <t>中埋砂</t>
  </si>
  <si>
    <t>引込連係管路</t>
  </si>
  <si>
    <t>引込連係管路（通信）</t>
  </si>
  <si>
    <t>通信管　φ75</t>
  </si>
  <si>
    <t>埋設表示シート</t>
  </si>
  <si>
    <t>３００ｍｍ×５０ｍ　２倍　水抜き穴３個</t>
  </si>
  <si>
    <t>再生密粒度ｱｽｺﾝ(20) 舗装厚 40ｍｍ 1.4m未満（1層当り平均仕上り厚50mm以下）</t>
  </si>
  <si>
    <t>再生粒度調整砕石 RM-40 仕上り厚 250ｍｍ</t>
  </si>
  <si>
    <t>再生粒度調整砕石 RM-40 仕上り厚 300ｍｍ</t>
  </si>
  <si>
    <t>地先境界ﾌﾞﾛｯｸ</t>
  </si>
  <si>
    <t>A種(120×120×600)</t>
  </si>
  <si>
    <t>引込連係管路（電力）</t>
  </si>
  <si>
    <t>電力管　φ100</t>
  </si>
  <si>
    <t>電力管　φ130</t>
  </si>
  <si>
    <t>電力通信管　φ100</t>
  </si>
  <si>
    <t>電力通信管　φ75</t>
  </si>
  <si>
    <t>間接工事費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</si>
</sst>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0%"/>
    <numFmt numFmtId="177" formatCode="#,##0_);[Red]\(#,##0\)"/>
    <numFmt numFmtId="178" formatCode="#,##0_);[Red]\-#,##0"/>
    <numFmt numFmtId="179" formatCode="&quot;平成&quot;#&quot;年度&quot;"/>
    <numFmt numFmtId="180" formatCode="#,##0.0;[Red]\-#,##0.0"/>
    <numFmt numFmtId="181" formatCode="#,###.##"/>
    <numFmt numFmtId="182" formatCode="#,##0.000"/>
  </numFmts>
  <fonts count="88">
    <font>
      <sz val="10"/>
      <name val="Arial"/>
      <family val="2"/>
    </font>
    <font>
      <sz val="11"/>
      <color theme="1"/>
      <name val="ＭＳ Ｐゴシック"/>
      <family val="2"/>
      <charset val="128"/>
      <scheme val="minor"/>
    </font>
    <font>
      <sz val="11"/>
      <color theme="1"/>
      <name val="ＭＳ Ｐゴシック"/>
      <family val="2"/>
      <charset val="128"/>
      <scheme val="minor"/>
    </font>
    <font>
      <sz val="10"/>
      <name val="Arial"/>
      <family val="2"/>
    </font>
    <font>
      <sz val="10"/>
      <name val="Arial"/>
      <family val="2"/>
    </font>
    <font>
      <sz val="6"/>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b/>
      <sz val="14"/>
      <name val="ＭＳ Ｐゴシック"/>
      <family val="3"/>
      <charset val="128"/>
    </font>
    <font>
      <b/>
      <sz val="10"/>
      <name val="ＭＳ Ｐゴシック"/>
      <family val="3"/>
      <charset val="128"/>
    </font>
    <font>
      <b/>
      <sz val="12"/>
      <name val="HG丸ｺﾞｼｯｸM-PRO"/>
      <family val="3"/>
      <charset val="128"/>
    </font>
    <font>
      <sz val="8"/>
      <name val="ＭＳ Ｐゴシック"/>
      <family val="3"/>
      <charset val="128"/>
    </font>
    <font>
      <b/>
      <sz val="26"/>
      <name val="HG丸ｺﾞｼｯｸM-PRO"/>
      <family val="3"/>
      <charset val="128"/>
    </font>
    <font>
      <sz val="16"/>
      <name val="ＭＳ Ｐゴシック"/>
      <family val="3"/>
      <charset val="128"/>
    </font>
    <font>
      <sz val="9"/>
      <name val="ＭＳ Ｐゴシック"/>
      <family val="3"/>
      <charset val="128"/>
    </font>
    <font>
      <sz val="12"/>
      <name val="Arial"/>
      <family val="2"/>
    </font>
    <font>
      <b/>
      <sz val="10"/>
      <name val="Arial"/>
      <family val="2"/>
    </font>
    <font>
      <sz val="8"/>
      <name val="Arial"/>
      <family val="2"/>
    </font>
    <font>
      <b/>
      <sz val="9"/>
      <name val="Arial"/>
      <family val="2"/>
    </font>
    <font>
      <sz val="9"/>
      <name val="Arial"/>
      <family val="2"/>
    </font>
    <font>
      <sz val="7.5"/>
      <name val="明朝"/>
      <family val="3"/>
      <charset val="128"/>
    </font>
    <font>
      <b/>
      <sz val="12"/>
      <name val="ＭＳ Ｐゴシック"/>
      <family val="3"/>
      <charset val="128"/>
    </font>
    <font>
      <sz val="10"/>
      <color indexed="9"/>
      <name val="ＭＳ Ｐゴシック"/>
      <family val="3"/>
      <charset val="128"/>
    </font>
    <font>
      <sz val="10"/>
      <color indexed="8"/>
      <name val="Arial"/>
      <family val="2"/>
    </font>
    <font>
      <sz val="10"/>
      <color indexed="9"/>
      <name val="Arial"/>
      <family val="2"/>
    </font>
    <font>
      <b/>
      <sz val="18"/>
      <color indexed="56"/>
      <name val="ＭＳ Ｐゴシック"/>
      <family val="3"/>
      <charset val="128"/>
    </font>
    <font>
      <b/>
      <sz val="10"/>
      <color indexed="9"/>
      <name val="Arial"/>
      <family val="2"/>
    </font>
    <font>
      <sz val="10"/>
      <color indexed="60"/>
      <name val="Arial"/>
      <family val="2"/>
    </font>
    <font>
      <sz val="10"/>
      <color indexed="52"/>
      <name val="Arial"/>
      <family val="2"/>
    </font>
    <font>
      <sz val="10"/>
      <color indexed="20"/>
      <name val="Arial"/>
      <family val="2"/>
    </font>
    <font>
      <b/>
      <sz val="10"/>
      <color indexed="52"/>
      <name val="Arial"/>
      <family val="2"/>
    </font>
    <font>
      <sz val="10"/>
      <color indexed="10"/>
      <name val="Arial"/>
      <family val="2"/>
    </font>
    <font>
      <b/>
      <sz val="15"/>
      <color indexed="56"/>
      <name val="Arial"/>
      <family val="2"/>
    </font>
    <font>
      <b/>
      <sz val="13"/>
      <color indexed="56"/>
      <name val="Arial"/>
      <family val="2"/>
    </font>
    <font>
      <b/>
      <sz val="11"/>
      <color indexed="56"/>
      <name val="Arial"/>
      <family val="2"/>
    </font>
    <font>
      <b/>
      <sz val="10"/>
      <color indexed="8"/>
      <name val="Arial"/>
      <family val="2"/>
    </font>
    <font>
      <b/>
      <sz val="10"/>
      <color indexed="63"/>
      <name val="Arial"/>
      <family val="2"/>
    </font>
    <font>
      <i/>
      <sz val="10"/>
      <color indexed="23"/>
      <name val="Arial"/>
      <family val="2"/>
    </font>
    <font>
      <sz val="10"/>
      <color indexed="62"/>
      <name val="Arial"/>
      <family val="2"/>
    </font>
    <font>
      <sz val="10"/>
      <color indexed="17"/>
      <name val="Arial"/>
      <family val="2"/>
    </font>
    <font>
      <b/>
      <i/>
      <sz val="10"/>
      <name val="Arial"/>
      <family val="2"/>
    </font>
    <font>
      <b/>
      <i/>
      <sz val="12"/>
      <name val="ＭＳ Ｐゴシック"/>
      <family val="3"/>
      <charset val="128"/>
    </font>
    <font>
      <b/>
      <sz val="16"/>
      <name val="ＭＳ Ｐゴシック"/>
      <family val="3"/>
      <charset val="128"/>
    </font>
    <font>
      <sz val="14"/>
      <name val="ＭＳ Ｐゴシック"/>
      <family val="3"/>
      <charset val="128"/>
    </font>
    <font>
      <b/>
      <sz val="11"/>
      <name val="ＭＳ Ｐゴシック"/>
      <family val="3"/>
      <charset val="128"/>
    </font>
    <font>
      <sz val="11"/>
      <color indexed="9"/>
      <name val="ＭＳ Ｐゴシック"/>
      <family val="3"/>
      <charset val="128"/>
    </font>
    <font>
      <sz val="10"/>
      <name val="ＭＳ ゴシック"/>
      <family val="3"/>
      <charset val="128"/>
    </font>
    <font>
      <sz val="10.5"/>
      <name val="ＭＳ 明朝"/>
      <family val="1"/>
      <charset val="128"/>
    </font>
    <font>
      <sz val="11"/>
      <name val="ＭＳ 明朝"/>
      <family val="1"/>
      <charset val="128"/>
    </font>
    <font>
      <sz val="12"/>
      <name val="ＭＳ 明朝"/>
      <family val="1"/>
      <charset val="128"/>
    </font>
    <font>
      <b/>
      <sz val="10.5"/>
      <name val="ＭＳ 明朝"/>
      <family val="1"/>
      <charset val="128"/>
    </font>
    <font>
      <sz val="10.5"/>
      <color theme="0"/>
      <name val="ＭＳ 明朝"/>
      <family val="1"/>
      <charset val="128"/>
    </font>
    <font>
      <b/>
      <sz val="12"/>
      <name val="ＭＳ Ｐ明朝"/>
      <family val="1"/>
      <charset val="128"/>
    </font>
    <font>
      <sz val="14"/>
      <name val="ＭＳ 明朝"/>
      <family val="1"/>
      <charset val="128"/>
    </font>
    <font>
      <sz val="11"/>
      <color theme="0"/>
      <name val="ＭＳ Ｐゴシック"/>
      <family val="3"/>
      <charset val="128"/>
    </font>
    <font>
      <sz val="10"/>
      <name val="ＭＳ 明朝"/>
      <family val="1"/>
      <charset val="128"/>
    </font>
    <font>
      <sz val="10"/>
      <color theme="0"/>
      <name val="ＭＳ 明朝"/>
      <family val="1"/>
      <charset val="128"/>
    </font>
    <font>
      <sz val="6"/>
      <name val="ＭＳ Ｐゴシック"/>
      <family val="2"/>
      <charset val="128"/>
      <scheme val="minor"/>
    </font>
    <font>
      <sz val="10.5"/>
      <name val="ＭＳ Ｐゴシック"/>
      <family val="3"/>
      <charset val="128"/>
    </font>
    <font>
      <sz val="10"/>
      <color theme="1"/>
      <name val="ＭＳ 明朝"/>
      <family val="1"/>
      <charset val="128"/>
    </font>
    <font>
      <sz val="12"/>
      <color theme="1"/>
      <name val="ＭＳ 明朝"/>
      <family val="1"/>
      <charset val="128"/>
    </font>
    <font>
      <sz val="10"/>
      <color theme="1"/>
      <name val="ＭＳ Ｐ明朝"/>
      <family val="1"/>
      <charset val="128"/>
    </font>
    <font>
      <u/>
      <sz val="10"/>
      <color theme="1"/>
      <name val="ＭＳ Ｐ明朝"/>
      <family val="1"/>
      <charset val="128"/>
    </font>
    <font>
      <sz val="10"/>
      <name val="ＭＳ Ｐ明朝"/>
      <family val="1"/>
      <charset val="128"/>
    </font>
    <font>
      <sz val="14"/>
      <color theme="0"/>
      <name val="ＭＳ Ｐゴシック"/>
      <family val="2"/>
      <charset val="128"/>
      <scheme val="minor"/>
    </font>
    <font>
      <sz val="14"/>
      <color theme="0"/>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sz val="10"/>
      <color theme="1"/>
      <name val="ＭＳ Ｐゴシック"/>
      <family val="2"/>
      <charset val="128"/>
      <scheme val="minor"/>
    </font>
    <font>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10.5"/>
      <color theme="0"/>
      <name val="ＭＳ Ｐゴシック"/>
      <family val="3"/>
      <charset val="128"/>
      <scheme val="minor"/>
    </font>
    <font>
      <sz val="11"/>
      <color theme="1"/>
      <name val="ＭＳ Ｐゴシック"/>
      <family val="3"/>
      <charset val="128"/>
      <scheme val="minor"/>
    </font>
    <font>
      <b/>
      <sz val="11"/>
      <name val="ＭＳ 明朝"/>
      <family val="1"/>
      <charset val="128"/>
    </font>
    <font>
      <sz val="11"/>
      <name val="Arial"/>
      <family val="2"/>
    </font>
    <font>
      <sz val="11"/>
      <color theme="0"/>
      <name val="ＭＳ Ｐゴシック"/>
      <family val="3"/>
      <charset val="128"/>
      <scheme val="minor"/>
    </font>
    <font>
      <sz val="10.5"/>
      <color theme="1"/>
      <name val="ＭＳ 明朝"/>
      <family val="1"/>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scheme val="minor"/>
    </font>
    <font>
      <sz val="9"/>
      <color theme="1"/>
      <name val="ＭＳ 明朝"/>
      <family val="1"/>
      <charset val="128"/>
    </font>
    <font>
      <b/>
      <sz val="12"/>
      <color theme="1"/>
      <name val="ＭＳ Ｐゴシック"/>
      <family val="3"/>
      <charset val="128"/>
    </font>
    <font>
      <sz val="11"/>
      <color rgb="FFFF0000"/>
      <name val="ＭＳ Ｐゴシック"/>
      <family val="3"/>
      <charset val="128"/>
    </font>
    <font>
      <b/>
      <sz val="12"/>
      <color indexed="8"/>
      <name val="ＭＳ Ｐゴシック"/>
      <family val="3"/>
      <charset val="128"/>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7"/>
        <bgColor indexed="64"/>
      </patternFill>
    </fill>
    <fill>
      <patternFill patternType="solid">
        <fgColor indexed="45"/>
        <bgColor indexed="64"/>
      </patternFill>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indexed="46"/>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2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double">
        <color indexed="64"/>
      </left>
      <right style="double">
        <color indexed="64"/>
      </right>
      <top/>
      <bottom/>
      <diagonal/>
    </border>
    <border>
      <left style="double">
        <color indexed="64"/>
      </left>
      <right style="medium">
        <color indexed="64"/>
      </right>
      <top/>
      <bottom/>
      <diagonal/>
    </border>
    <border>
      <left style="medium">
        <color indexed="64"/>
      </left>
      <right style="double">
        <color indexed="64"/>
      </right>
      <top/>
      <bottom/>
      <diagonal/>
    </border>
    <border>
      <left style="double">
        <color indexed="64"/>
      </left>
      <right/>
      <top/>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double">
        <color indexed="64"/>
      </right>
      <top style="medium">
        <color indexed="64"/>
      </top>
      <bottom/>
      <diagonal/>
    </border>
    <border>
      <left/>
      <right/>
      <top style="medium">
        <color indexed="64"/>
      </top>
      <bottom/>
      <diagonal/>
    </border>
    <border>
      <left style="double">
        <color indexed="64"/>
      </left>
      <right style="double">
        <color indexed="64"/>
      </right>
      <top style="medium">
        <color indexed="64"/>
      </top>
      <bottom/>
      <diagonal/>
    </border>
    <border>
      <left style="double">
        <color indexed="64"/>
      </left>
      <right/>
      <top style="medium">
        <color indexed="64"/>
      </top>
      <bottom/>
      <diagonal/>
    </border>
    <border>
      <left style="medium">
        <color indexed="64"/>
      </left>
      <right style="medium">
        <color indexed="64"/>
      </right>
      <top/>
      <bottom style="hair">
        <color indexed="64"/>
      </bottom>
      <diagonal/>
    </border>
    <border>
      <left/>
      <right style="medium">
        <color indexed="64"/>
      </right>
      <top/>
      <bottom style="hair">
        <color indexed="64"/>
      </bottom>
      <diagonal/>
    </border>
    <border>
      <left/>
      <right/>
      <top/>
      <bottom style="hair">
        <color indexed="64"/>
      </bottom>
      <diagonal/>
    </border>
    <border>
      <left style="double">
        <color indexed="64"/>
      </left>
      <right style="double">
        <color indexed="64"/>
      </right>
      <top/>
      <bottom style="hair">
        <color indexed="64"/>
      </bottom>
      <diagonal/>
    </border>
    <border>
      <left style="double">
        <color indexed="64"/>
      </left>
      <right style="medium">
        <color indexed="64"/>
      </right>
      <top/>
      <bottom style="hair">
        <color indexed="64"/>
      </bottom>
      <diagonal/>
    </border>
    <border>
      <left style="medium">
        <color indexed="64"/>
      </left>
      <right style="double">
        <color indexed="64"/>
      </right>
      <top/>
      <bottom style="hair">
        <color indexed="64"/>
      </bottom>
      <diagonal/>
    </border>
    <border>
      <left style="double">
        <color indexed="64"/>
      </left>
      <right/>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medium">
        <color indexed="64"/>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medium">
        <color indexed="64"/>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medium">
        <color indexed="64"/>
      </left>
      <right style="medium">
        <color indexed="64"/>
      </right>
      <top style="hair">
        <color indexed="64"/>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double">
        <color indexed="64"/>
      </left>
      <right style="double">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double">
        <color indexed="64"/>
      </right>
      <top/>
      <bottom style="thin">
        <color indexed="64"/>
      </bottom>
      <diagonal/>
    </border>
    <border>
      <left style="double">
        <color indexed="64"/>
      </left>
      <right style="double">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style="hair">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hair">
        <color indexed="64"/>
      </top>
      <bottom/>
      <diagonal/>
    </border>
    <border>
      <left style="thin">
        <color indexed="64"/>
      </left>
      <right style="thin">
        <color indexed="64"/>
      </right>
      <top style="hair">
        <color indexed="64"/>
      </top>
      <bottom/>
      <diagonal/>
    </border>
    <border>
      <left style="medium">
        <color indexed="64"/>
      </left>
      <right/>
      <top/>
      <bottom style="hair">
        <color indexed="64"/>
      </bottom>
      <diagonal/>
    </border>
    <border>
      <left style="hair">
        <color indexed="64"/>
      </left>
      <right/>
      <top/>
      <bottom/>
      <diagonal/>
    </border>
    <border>
      <left style="hair">
        <color indexed="64"/>
      </left>
      <right style="hair">
        <color indexed="64"/>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diagonal/>
    </border>
    <border>
      <left/>
      <right style="medium">
        <color indexed="64"/>
      </right>
      <top style="hair">
        <color indexed="64"/>
      </top>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style="medium">
        <color indexed="64"/>
      </left>
      <right/>
      <top style="double">
        <color indexed="64"/>
      </top>
      <bottom/>
      <diagonal/>
    </border>
    <border>
      <left/>
      <right/>
      <top style="double">
        <color indexed="64"/>
      </top>
      <bottom/>
      <diagonal/>
    </border>
    <border>
      <left style="hair">
        <color indexed="64"/>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right style="medium">
        <color indexed="64"/>
      </right>
      <top style="double">
        <color indexed="64"/>
      </top>
      <bottom/>
      <diagonal/>
    </border>
    <border>
      <left/>
      <right style="hair">
        <color indexed="64"/>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top style="medium">
        <color indexed="64"/>
      </top>
      <bottom style="medium">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indexed="64"/>
      </right>
      <top style="thin">
        <color theme="0" tint="-0.24994659260841701"/>
      </top>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s>
  <cellStyleXfs count="62">
    <xf numFmtId="0" fontId="0" fillId="0" borderId="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9" borderId="0" applyNumberFormat="0" applyBorder="0" applyAlignment="0" applyProtection="0">
      <alignment vertical="center"/>
    </xf>
    <xf numFmtId="0" fontId="26" fillId="0" borderId="0" applyNumberFormat="0" applyFill="0" applyBorder="0" applyAlignment="0" applyProtection="0">
      <alignment vertical="center"/>
    </xf>
    <xf numFmtId="0" fontId="27" fillId="20" borderId="1" applyNumberFormat="0" applyAlignment="0" applyProtection="0">
      <alignment vertical="center"/>
    </xf>
    <xf numFmtId="0" fontId="28" fillId="21" borderId="0" applyNumberFormat="0" applyBorder="0" applyAlignment="0" applyProtection="0">
      <alignment vertical="center"/>
    </xf>
    <xf numFmtId="9" fontId="4" fillId="0" borderId="0" applyFont="0" applyFill="0" applyBorder="0" applyAlignment="0" applyProtection="0">
      <alignment vertical="center"/>
    </xf>
    <xf numFmtId="9" fontId="3" fillId="0" borderId="0" applyFont="0" applyFill="0" applyBorder="0" applyAlignment="0" applyProtection="0">
      <alignment vertical="center"/>
    </xf>
    <xf numFmtId="0" fontId="3" fillId="22" borderId="2" applyNumberFormat="0" applyFont="0" applyAlignment="0" applyProtection="0">
      <alignment vertical="center"/>
    </xf>
    <xf numFmtId="0" fontId="29" fillId="0" borderId="3" applyNumberFormat="0" applyFill="0" applyAlignment="0" applyProtection="0">
      <alignment vertical="center"/>
    </xf>
    <xf numFmtId="0" fontId="30" fillId="3" borderId="0" applyNumberFormat="0" applyBorder="0" applyAlignment="0" applyProtection="0">
      <alignment vertical="center"/>
    </xf>
    <xf numFmtId="0" fontId="31" fillId="23" borderId="4" applyNumberFormat="0" applyAlignment="0" applyProtection="0">
      <alignment vertical="center"/>
    </xf>
    <xf numFmtId="0" fontId="3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38" fontId="6" fillId="0" borderId="0" applyFont="0" applyFill="0" applyBorder="0" applyAlignment="0" applyProtection="0">
      <alignment vertical="center"/>
    </xf>
    <xf numFmtId="0" fontId="33" fillId="0" borderId="5" applyNumberFormat="0" applyFill="0" applyAlignment="0" applyProtection="0">
      <alignment vertical="center"/>
    </xf>
    <xf numFmtId="0" fontId="34" fillId="0" borderId="6" applyNumberFormat="0" applyFill="0" applyAlignment="0" applyProtection="0">
      <alignment vertical="center"/>
    </xf>
    <xf numFmtId="0" fontId="35" fillId="0" borderId="7" applyNumberFormat="0" applyFill="0" applyAlignment="0" applyProtection="0">
      <alignment vertical="center"/>
    </xf>
    <xf numFmtId="0" fontId="35" fillId="0" borderId="0" applyNumberFormat="0" applyFill="0" applyBorder="0" applyAlignment="0" applyProtection="0">
      <alignment vertical="center"/>
    </xf>
    <xf numFmtId="0" fontId="36" fillId="0" borderId="8" applyNumberFormat="0" applyFill="0" applyAlignment="0" applyProtection="0">
      <alignment vertical="center"/>
    </xf>
    <xf numFmtId="0" fontId="37" fillId="23" borderId="9" applyNumberFormat="0" applyAlignment="0" applyProtection="0">
      <alignment vertical="center"/>
    </xf>
    <xf numFmtId="0" fontId="38" fillId="0" borderId="0" applyNumberFormat="0" applyFill="0" applyBorder="0" applyAlignment="0" applyProtection="0">
      <alignment vertical="center"/>
    </xf>
    <xf numFmtId="6" fontId="4" fillId="0" borderId="0" applyFont="0" applyFill="0" applyBorder="0" applyAlignment="0" applyProtection="0">
      <alignment vertical="center"/>
    </xf>
    <xf numFmtId="6" fontId="6" fillId="0" borderId="0" applyFont="0" applyFill="0" applyBorder="0" applyAlignment="0" applyProtection="0">
      <alignment vertical="center"/>
    </xf>
    <xf numFmtId="0" fontId="39" fillId="7" borderId="4" applyNumberFormat="0" applyAlignment="0" applyProtection="0">
      <alignment vertical="center"/>
    </xf>
    <xf numFmtId="0" fontId="24" fillId="0" borderId="0">
      <alignment vertical="center"/>
    </xf>
    <xf numFmtId="0" fontId="6" fillId="0" borderId="0">
      <alignment vertical="center"/>
    </xf>
    <xf numFmtId="0" fontId="24" fillId="0" borderId="0">
      <alignment vertical="center"/>
    </xf>
    <xf numFmtId="0" fontId="6" fillId="0" borderId="0"/>
    <xf numFmtId="0" fontId="6" fillId="0" borderId="0">
      <alignment vertical="center"/>
    </xf>
    <xf numFmtId="0" fontId="40" fillId="4" borderId="0" applyNumberFormat="0" applyBorder="0" applyAlignment="0" applyProtection="0">
      <alignment vertical="center"/>
    </xf>
    <xf numFmtId="0" fontId="6" fillId="0" borderId="0"/>
    <xf numFmtId="38" fontId="6" fillId="0" borderId="0" applyFont="0" applyFill="0" applyBorder="0" applyAlignment="0" applyProtection="0"/>
    <xf numFmtId="9" fontId="6" fillId="0" borderId="0" applyFont="0" applyFill="0" applyBorder="0" applyAlignment="0" applyProtection="0"/>
    <xf numFmtId="38" fontId="6" fillId="0" borderId="0" applyFont="0" applyFill="0" applyBorder="0" applyAlignment="0" applyProtection="0">
      <alignment vertical="center"/>
    </xf>
    <xf numFmtId="0" fontId="6" fillId="0" borderId="0"/>
    <xf numFmtId="0" fontId="15" fillId="0" borderId="0"/>
    <xf numFmtId="0" fontId="2" fillId="0" borderId="0">
      <alignment vertical="center"/>
    </xf>
    <xf numFmtId="0" fontId="82" fillId="0" borderId="0">
      <alignment vertical="center"/>
    </xf>
  </cellStyleXfs>
  <cellXfs count="1206">
    <xf numFmtId="0" fontId="0" fillId="0" borderId="0" xfId="0">
      <alignment vertical="center"/>
    </xf>
    <xf numFmtId="38" fontId="7" fillId="0" borderId="0" xfId="35" applyFont="1">
      <alignment vertical="center"/>
    </xf>
    <xf numFmtId="38" fontId="7" fillId="0" borderId="0" xfId="35" applyFont="1" applyAlignment="1">
      <alignment horizontal="center" vertical="center"/>
    </xf>
    <xf numFmtId="38" fontId="7" fillId="0" borderId="0" xfId="35" applyFont="1" applyFill="1">
      <alignment vertical="center"/>
    </xf>
    <xf numFmtId="38" fontId="7" fillId="0" borderId="0" xfId="35" applyFont="1" applyAlignment="1">
      <alignment horizontal="right" vertical="center"/>
    </xf>
    <xf numFmtId="38" fontId="7" fillId="0" borderId="10" xfId="35" applyFont="1" applyBorder="1" applyAlignment="1">
      <alignment horizontal="center" vertical="center"/>
    </xf>
    <xf numFmtId="38" fontId="7" fillId="0" borderId="11" xfId="35" applyFont="1" applyBorder="1" applyAlignment="1">
      <alignment horizontal="center" vertical="center"/>
    </xf>
    <xf numFmtId="38" fontId="7" fillId="0" borderId="12" xfId="35" applyFont="1" applyBorder="1" applyAlignment="1">
      <alignment horizontal="center" vertical="center"/>
    </xf>
    <xf numFmtId="38" fontId="7" fillId="0" borderId="11" xfId="35" applyFont="1" applyBorder="1" applyAlignment="1">
      <alignment horizontal="center" vertical="center" wrapText="1"/>
    </xf>
    <xf numFmtId="38" fontId="7" fillId="0" borderId="10" xfId="35" applyFont="1" applyBorder="1" applyAlignment="1">
      <alignment horizontal="center" vertical="center" wrapText="1"/>
    </xf>
    <xf numFmtId="38" fontId="7" fillId="0" borderId="13" xfId="35" applyFont="1" applyBorder="1" applyAlignment="1">
      <alignment horizontal="center" vertical="center" wrapText="1"/>
    </xf>
    <xf numFmtId="38" fontId="7" fillId="0" borderId="14" xfId="35" applyFont="1" applyBorder="1" applyAlignment="1">
      <alignment horizontal="center" vertical="center" wrapText="1"/>
    </xf>
    <xf numFmtId="38" fontId="7" fillId="0" borderId="15" xfId="35" applyFont="1" applyBorder="1" applyAlignment="1">
      <alignment horizontal="center" vertical="center" wrapText="1"/>
    </xf>
    <xf numFmtId="38" fontId="8" fillId="0" borderId="10" xfId="35" applyFont="1" applyBorder="1" applyAlignment="1">
      <alignment horizontal="center" vertical="center" wrapText="1"/>
    </xf>
    <xf numFmtId="38" fontId="8" fillId="0" borderId="11" xfId="35" applyFont="1" applyBorder="1" applyAlignment="1">
      <alignment horizontal="center" vertical="center" wrapText="1"/>
    </xf>
    <xf numFmtId="38" fontId="7" fillId="24" borderId="11" xfId="35" applyFont="1" applyFill="1" applyBorder="1" applyAlignment="1">
      <alignment horizontal="center" vertical="center" wrapText="1"/>
    </xf>
    <xf numFmtId="38" fontId="8" fillId="25" borderId="11" xfId="35" applyFont="1" applyFill="1" applyBorder="1" applyAlignment="1">
      <alignment horizontal="center" vertical="center" wrapText="1"/>
    </xf>
    <xf numFmtId="38" fontId="8" fillId="25" borderId="16" xfId="35" applyFont="1" applyFill="1" applyBorder="1" applyAlignment="1">
      <alignment horizontal="center" vertical="center" wrapText="1"/>
    </xf>
    <xf numFmtId="38" fontId="7" fillId="26" borderId="14" xfId="35" applyFont="1" applyFill="1" applyBorder="1" applyAlignment="1">
      <alignment horizontal="center" vertical="center" wrapText="1"/>
    </xf>
    <xf numFmtId="38" fontId="7" fillId="27" borderId="14" xfId="35" applyFont="1" applyFill="1" applyBorder="1" applyAlignment="1">
      <alignment horizontal="center" vertical="center" wrapText="1"/>
    </xf>
    <xf numFmtId="38" fontId="7" fillId="27" borderId="17" xfId="35" applyFont="1" applyFill="1" applyBorder="1" applyAlignment="1">
      <alignment horizontal="center" vertical="center" wrapText="1"/>
    </xf>
    <xf numFmtId="38" fontId="7" fillId="28" borderId="11" xfId="35" applyFont="1" applyFill="1" applyBorder="1" applyAlignment="1">
      <alignment horizontal="center" vertical="center" wrapText="1"/>
    </xf>
    <xf numFmtId="38" fontId="7" fillId="0" borderId="16" xfId="35" applyFont="1" applyBorder="1" applyAlignment="1">
      <alignment horizontal="center" vertical="center" wrapText="1"/>
    </xf>
    <xf numFmtId="38" fontId="8" fillId="0" borderId="15" xfId="35" applyFont="1" applyBorder="1" applyAlignment="1">
      <alignment horizontal="center" vertical="center" wrapText="1"/>
    </xf>
    <xf numFmtId="38" fontId="8" fillId="0" borderId="16" xfId="35" applyFont="1" applyBorder="1" applyAlignment="1">
      <alignment horizontal="center" vertical="center" wrapText="1"/>
    </xf>
    <xf numFmtId="38" fontId="8" fillId="0" borderId="14" xfId="35" applyFont="1" applyBorder="1" applyAlignment="1">
      <alignment horizontal="center" vertical="center" wrapText="1"/>
    </xf>
    <xf numFmtId="38" fontId="8" fillId="28" borderId="13" xfId="35" applyFont="1" applyFill="1" applyBorder="1" applyAlignment="1">
      <alignment horizontal="center" vertical="center" wrapText="1"/>
    </xf>
    <xf numFmtId="38" fontId="6" fillId="0" borderId="15" xfId="35" applyFont="1" applyBorder="1" applyAlignment="1">
      <alignment horizontal="center" vertical="center" wrapText="1"/>
    </xf>
    <xf numFmtId="38" fontId="7" fillId="0" borderId="10" xfId="35" applyFont="1" applyBorder="1">
      <alignment vertical="center"/>
    </xf>
    <xf numFmtId="38" fontId="7" fillId="0" borderId="0" xfId="35" applyFont="1" applyBorder="1">
      <alignment vertical="center"/>
    </xf>
    <xf numFmtId="38" fontId="7" fillId="0" borderId="0" xfId="35" applyFont="1" applyBorder="1" applyAlignment="1">
      <alignment horizontal="center" vertical="center"/>
    </xf>
    <xf numFmtId="38" fontId="7" fillId="0" borderId="11" xfId="35" applyFont="1" applyFill="1" applyBorder="1" applyAlignment="1">
      <alignment horizontal="center" vertical="center" wrapText="1"/>
    </xf>
    <xf numFmtId="38" fontId="7" fillId="0" borderId="11" xfId="35" applyFont="1" applyFill="1" applyBorder="1" applyAlignment="1">
      <alignment vertical="center" wrapText="1"/>
    </xf>
    <xf numFmtId="38" fontId="7" fillId="0" borderId="11" xfId="35" applyFont="1" applyBorder="1" applyAlignment="1">
      <alignment vertical="center" wrapText="1"/>
    </xf>
    <xf numFmtId="38" fontId="7" fillId="0" borderId="0" xfId="35" applyFont="1" applyBorder="1" applyAlignment="1">
      <alignment vertical="center" wrapText="1"/>
    </xf>
    <xf numFmtId="38" fontId="7" fillId="0" borderId="18" xfId="35" applyFont="1" applyBorder="1">
      <alignment vertical="center"/>
    </xf>
    <xf numFmtId="38" fontId="7" fillId="0" borderId="19" xfId="35" applyFont="1" applyBorder="1">
      <alignment vertical="center"/>
    </xf>
    <xf numFmtId="38" fontId="7" fillId="0" borderId="20" xfId="35" applyFont="1" applyBorder="1" applyAlignment="1">
      <alignment horizontal="center" vertical="center" wrapText="1"/>
    </xf>
    <xf numFmtId="38" fontId="7" fillId="0" borderId="21" xfId="35" applyFont="1" applyBorder="1" applyAlignment="1">
      <alignment horizontal="center" vertical="center" wrapText="1"/>
    </xf>
    <xf numFmtId="38" fontId="7" fillId="0" borderId="0" xfId="35" applyFont="1" applyBorder="1" applyAlignment="1">
      <alignment horizontal="center" vertical="center" wrapText="1"/>
    </xf>
    <xf numFmtId="38" fontId="7" fillId="0" borderId="22" xfId="35" applyFont="1" applyBorder="1" applyAlignment="1">
      <alignment horizontal="center" vertical="center" wrapText="1"/>
    </xf>
    <xf numFmtId="38" fontId="7" fillId="0" borderId="23" xfId="35" applyFont="1" applyBorder="1" applyAlignment="1">
      <alignment vertical="center" wrapText="1"/>
    </xf>
    <xf numFmtId="38" fontId="7" fillId="0" borderId="21" xfId="35" applyFont="1" applyFill="1" applyBorder="1" applyAlignment="1">
      <alignment vertical="center" wrapText="1"/>
    </xf>
    <xf numFmtId="38" fontId="7" fillId="0" borderId="20" xfId="35" applyFont="1" applyBorder="1" applyAlignment="1">
      <alignment vertical="center" wrapText="1"/>
    </xf>
    <xf numFmtId="38" fontId="7" fillId="24" borderId="20" xfId="35" applyFont="1" applyFill="1" applyBorder="1" applyAlignment="1">
      <alignment vertical="center" wrapText="1"/>
    </xf>
    <xf numFmtId="38" fontId="7" fillId="25" borderId="20" xfId="35" applyFont="1" applyFill="1" applyBorder="1" applyAlignment="1">
      <alignment vertical="center" wrapText="1"/>
    </xf>
    <xf numFmtId="38" fontId="7" fillId="25" borderId="24" xfId="35" applyFont="1" applyFill="1" applyBorder="1" applyAlignment="1">
      <alignment vertical="center" wrapText="1"/>
    </xf>
    <xf numFmtId="38" fontId="7" fillId="0" borderId="22" xfId="35" applyFont="1" applyBorder="1" applyAlignment="1">
      <alignment vertical="center" wrapText="1"/>
    </xf>
    <xf numFmtId="38" fontId="7" fillId="26" borderId="22" xfId="35" applyFont="1" applyFill="1" applyBorder="1" applyAlignment="1">
      <alignment horizontal="center" vertical="center" wrapText="1"/>
    </xf>
    <xf numFmtId="38" fontId="7" fillId="27" borderId="22" xfId="35" applyFont="1" applyFill="1" applyBorder="1" applyAlignment="1">
      <alignment horizontal="center" vertical="center" wrapText="1"/>
    </xf>
    <xf numFmtId="38" fontId="7" fillId="27" borderId="25" xfId="35" applyFont="1" applyFill="1" applyBorder="1" applyAlignment="1">
      <alignment horizontal="center" vertical="center" wrapText="1"/>
    </xf>
    <xf numFmtId="38" fontId="7" fillId="28" borderId="20" xfId="35" applyFont="1" applyFill="1" applyBorder="1" applyAlignment="1">
      <alignment vertical="center" wrapText="1"/>
    </xf>
    <xf numFmtId="38" fontId="7" fillId="0" borderId="24" xfId="35" applyFont="1" applyBorder="1" applyAlignment="1">
      <alignment vertical="center" wrapText="1"/>
    </xf>
    <xf numFmtId="38" fontId="8" fillId="0" borderId="26" xfId="35" applyFont="1" applyBorder="1" applyAlignment="1">
      <alignment vertical="center" wrapText="1"/>
    </xf>
    <xf numFmtId="38" fontId="8" fillId="0" borderId="27" xfId="35" applyFont="1" applyBorder="1" applyAlignment="1">
      <alignment vertical="center" wrapText="1"/>
    </xf>
    <xf numFmtId="38" fontId="8" fillId="0" borderId="28" xfId="35" applyFont="1" applyBorder="1" applyAlignment="1">
      <alignment vertical="center" wrapText="1"/>
    </xf>
    <xf numFmtId="38" fontId="8" fillId="0" borderId="22" xfId="35" applyFont="1" applyBorder="1" applyAlignment="1">
      <alignment vertical="center" wrapText="1"/>
    </xf>
    <xf numFmtId="38" fontId="8" fillId="28" borderId="0" xfId="35" applyFont="1" applyFill="1" applyBorder="1" applyAlignment="1">
      <alignment vertical="center" wrapText="1"/>
    </xf>
    <xf numFmtId="38" fontId="6" fillId="0" borderId="23" xfId="35" applyFont="1" applyBorder="1">
      <alignment vertical="center"/>
    </xf>
    <xf numFmtId="38" fontId="7" fillId="0" borderId="27" xfId="35" applyFont="1" applyBorder="1" applyAlignment="1">
      <alignment horizontal="center" vertical="center" wrapText="1"/>
    </xf>
    <xf numFmtId="38" fontId="7" fillId="0" borderId="20" xfId="35" applyFont="1" applyFill="1" applyBorder="1" applyAlignment="1">
      <alignment horizontal="center" vertical="center" wrapText="1"/>
    </xf>
    <xf numFmtId="38" fontId="7" fillId="0" borderId="11" xfId="35" applyFont="1" applyBorder="1">
      <alignment vertical="center"/>
    </xf>
    <xf numFmtId="38" fontId="7" fillId="0" borderId="13" xfId="35" applyFont="1" applyBorder="1">
      <alignment vertical="center"/>
    </xf>
    <xf numFmtId="38" fontId="7" fillId="0" borderId="14" xfId="35" applyFont="1" applyBorder="1">
      <alignment vertical="center"/>
    </xf>
    <xf numFmtId="38" fontId="7" fillId="0" borderId="15" xfId="35" applyFont="1" applyBorder="1">
      <alignment vertical="center"/>
    </xf>
    <xf numFmtId="38" fontId="7" fillId="0" borderId="10" xfId="35" applyFont="1" applyFill="1" applyBorder="1">
      <alignment vertical="center"/>
    </xf>
    <xf numFmtId="38" fontId="7" fillId="24" borderId="11" xfId="35" applyFont="1" applyFill="1" applyBorder="1">
      <alignment vertical="center"/>
    </xf>
    <xf numFmtId="38" fontId="7" fillId="25" borderId="11" xfId="35" applyFont="1" applyFill="1" applyBorder="1">
      <alignment vertical="center"/>
    </xf>
    <xf numFmtId="38" fontId="7" fillId="25" borderId="16" xfId="35" applyFont="1" applyFill="1" applyBorder="1">
      <alignment vertical="center"/>
    </xf>
    <xf numFmtId="9" fontId="7" fillId="26" borderId="14" xfId="35" applyNumberFormat="1" applyFont="1" applyFill="1" applyBorder="1">
      <alignment vertical="center"/>
    </xf>
    <xf numFmtId="38" fontId="7" fillId="27" borderId="14" xfId="35" applyFont="1" applyFill="1" applyBorder="1">
      <alignment vertical="center"/>
    </xf>
    <xf numFmtId="38" fontId="7" fillId="27" borderId="17" xfId="35" applyFont="1" applyFill="1" applyBorder="1">
      <alignment vertical="center"/>
    </xf>
    <xf numFmtId="38" fontId="7" fillId="28" borderId="11" xfId="35" applyFont="1" applyFill="1" applyBorder="1">
      <alignment vertical="center"/>
    </xf>
    <xf numFmtId="38" fontId="7" fillId="0" borderId="16" xfId="35" applyFont="1" applyBorder="1">
      <alignment vertical="center"/>
    </xf>
    <xf numFmtId="38" fontId="7" fillId="28" borderId="13" xfId="35" applyFont="1" applyFill="1" applyBorder="1">
      <alignment vertical="center"/>
    </xf>
    <xf numFmtId="38" fontId="9" fillId="0" borderId="15" xfId="35" applyFont="1" applyBorder="1" applyAlignment="1">
      <alignment horizontal="center" vertical="center"/>
    </xf>
    <xf numFmtId="38" fontId="7" fillId="0" borderId="11" xfId="35" applyFont="1" applyFill="1" applyBorder="1">
      <alignment vertical="center"/>
    </xf>
    <xf numFmtId="38" fontId="7" fillId="0" borderId="27" xfId="35" applyFont="1" applyBorder="1">
      <alignment vertical="center"/>
    </xf>
    <xf numFmtId="38" fontId="7" fillId="0" borderId="29" xfId="35" applyFont="1" applyBorder="1">
      <alignment vertical="center"/>
    </xf>
    <xf numFmtId="38" fontId="7" fillId="0" borderId="30" xfId="35" applyFont="1" applyBorder="1">
      <alignment vertical="center"/>
    </xf>
    <xf numFmtId="38" fontId="7" fillId="0" borderId="26" xfId="35" applyFont="1" applyBorder="1">
      <alignment vertical="center"/>
    </xf>
    <xf numFmtId="38" fontId="7" fillId="0" borderId="19" xfId="35" applyFont="1" applyFill="1" applyBorder="1">
      <alignment vertical="center"/>
    </xf>
    <xf numFmtId="38" fontId="7" fillId="24" borderId="27" xfId="35" applyFont="1" applyFill="1" applyBorder="1">
      <alignment vertical="center"/>
    </xf>
    <xf numFmtId="38" fontId="7" fillId="25" borderId="27" xfId="35" applyFont="1" applyFill="1" applyBorder="1">
      <alignment vertical="center"/>
    </xf>
    <xf numFmtId="38" fontId="7" fillId="25" borderId="28" xfId="35" applyFont="1" applyFill="1" applyBorder="1">
      <alignment vertical="center"/>
    </xf>
    <xf numFmtId="9" fontId="7" fillId="26" borderId="30" xfId="35" applyNumberFormat="1" applyFont="1" applyFill="1" applyBorder="1">
      <alignment vertical="center"/>
    </xf>
    <xf numFmtId="38" fontId="7" fillId="27" borderId="30" xfId="35" applyFont="1" applyFill="1" applyBorder="1">
      <alignment vertical="center"/>
    </xf>
    <xf numFmtId="38" fontId="7" fillId="27" borderId="31" xfId="35" applyFont="1" applyFill="1" applyBorder="1">
      <alignment vertical="center"/>
    </xf>
    <xf numFmtId="38" fontId="7" fillId="28" borderId="27" xfId="35" applyFont="1" applyFill="1" applyBorder="1">
      <alignment vertical="center"/>
    </xf>
    <xf numFmtId="38" fontId="7" fillId="0" borderId="28" xfId="35" applyFont="1" applyBorder="1">
      <alignment vertical="center"/>
    </xf>
    <xf numFmtId="38" fontId="7" fillId="28" borderId="29" xfId="35" applyFont="1" applyFill="1" applyBorder="1">
      <alignment vertical="center"/>
    </xf>
    <xf numFmtId="38" fontId="7" fillId="0" borderId="26" xfId="35" applyFont="1" applyBorder="1" applyAlignment="1">
      <alignment horizontal="center" vertical="center"/>
    </xf>
    <xf numFmtId="38" fontId="7" fillId="0" borderId="27" xfId="35" applyFont="1" applyBorder="1" applyAlignment="1">
      <alignment horizontal="center" vertical="center"/>
    </xf>
    <xf numFmtId="38" fontId="7" fillId="0" borderId="27" xfId="35" applyFont="1" applyFill="1" applyBorder="1">
      <alignment vertical="center"/>
    </xf>
    <xf numFmtId="38" fontId="7" fillId="0" borderId="32" xfId="35" applyFont="1" applyBorder="1">
      <alignment vertical="center"/>
    </xf>
    <xf numFmtId="38" fontId="7" fillId="0" borderId="33" xfId="35" applyFont="1" applyBorder="1">
      <alignment vertical="center"/>
    </xf>
    <xf numFmtId="38" fontId="7" fillId="0" borderId="34" xfId="35" applyFont="1" applyBorder="1">
      <alignment vertical="center"/>
    </xf>
    <xf numFmtId="38" fontId="7" fillId="0" borderId="35" xfId="35" applyFont="1" applyBorder="1">
      <alignment vertical="center"/>
    </xf>
    <xf numFmtId="38" fontId="7" fillId="0" borderId="36" xfId="35" applyFont="1" applyBorder="1">
      <alignment vertical="center"/>
    </xf>
    <xf numFmtId="38" fontId="7" fillId="0" borderId="33" xfId="35" applyFont="1" applyFill="1" applyBorder="1">
      <alignment vertical="center"/>
    </xf>
    <xf numFmtId="38" fontId="7" fillId="24" borderId="32" xfId="35" applyFont="1" applyFill="1" applyBorder="1">
      <alignment vertical="center"/>
    </xf>
    <xf numFmtId="38" fontId="7" fillId="25" borderId="32" xfId="35" applyFont="1" applyFill="1" applyBorder="1">
      <alignment vertical="center"/>
    </xf>
    <xf numFmtId="38" fontId="7" fillId="25" borderId="37" xfId="35" applyFont="1" applyFill="1" applyBorder="1">
      <alignment vertical="center"/>
    </xf>
    <xf numFmtId="9" fontId="7" fillId="26" borderId="35" xfId="28" applyFont="1" applyFill="1" applyBorder="1">
      <alignment vertical="center"/>
    </xf>
    <xf numFmtId="38" fontId="7" fillId="27" borderId="35" xfId="35" applyFont="1" applyFill="1" applyBorder="1">
      <alignment vertical="center"/>
    </xf>
    <xf numFmtId="38" fontId="7" fillId="27" borderId="38" xfId="35" applyFont="1" applyFill="1" applyBorder="1">
      <alignment vertical="center"/>
    </xf>
    <xf numFmtId="38" fontId="7" fillId="28" borderId="32" xfId="35" applyFont="1" applyFill="1" applyBorder="1">
      <alignment vertical="center"/>
    </xf>
    <xf numFmtId="38" fontId="7" fillId="0" borderId="37" xfId="35" applyFont="1" applyBorder="1">
      <alignment vertical="center"/>
    </xf>
    <xf numFmtId="38" fontId="7" fillId="28" borderId="34" xfId="35" applyFont="1" applyFill="1" applyBorder="1">
      <alignment vertical="center"/>
    </xf>
    <xf numFmtId="38" fontId="9" fillId="0" borderId="36" xfId="35" applyFont="1" applyBorder="1" applyAlignment="1">
      <alignment horizontal="center" vertical="center"/>
    </xf>
    <xf numFmtId="9" fontId="7" fillId="0" borderId="0" xfId="35" applyNumberFormat="1" applyFont="1" applyBorder="1">
      <alignment vertical="center"/>
    </xf>
    <xf numFmtId="3" fontId="7" fillId="0" borderId="0" xfId="35" applyNumberFormat="1" applyFont="1" applyBorder="1">
      <alignment vertical="center"/>
    </xf>
    <xf numFmtId="38" fontId="7" fillId="0" borderId="32" xfId="35" applyFont="1" applyBorder="1" applyAlignment="1">
      <alignment horizontal="center" vertical="center"/>
    </xf>
    <xf numFmtId="38" fontId="7" fillId="0" borderId="32" xfId="35" applyFont="1" applyFill="1" applyBorder="1">
      <alignment vertical="center"/>
    </xf>
    <xf numFmtId="38" fontId="7" fillId="0" borderId="39" xfId="35" applyFont="1" applyFill="1" applyBorder="1">
      <alignment vertical="center"/>
    </xf>
    <xf numFmtId="38" fontId="7" fillId="0" borderId="39" xfId="35" applyFont="1" applyBorder="1">
      <alignment vertical="center"/>
    </xf>
    <xf numFmtId="38" fontId="7" fillId="0" borderId="40" xfId="35" applyFont="1" applyBorder="1">
      <alignment vertical="center"/>
    </xf>
    <xf numFmtId="38" fontId="7" fillId="0" borderId="41" xfId="35" applyFont="1" applyBorder="1">
      <alignment vertical="center"/>
    </xf>
    <xf numFmtId="38" fontId="7" fillId="0" borderId="42" xfId="35" applyFont="1" applyBorder="1">
      <alignment vertical="center"/>
    </xf>
    <xf numFmtId="38" fontId="7" fillId="0" borderId="43" xfId="35" applyFont="1" applyBorder="1">
      <alignment vertical="center"/>
    </xf>
    <xf numFmtId="38" fontId="7" fillId="24" borderId="39" xfId="35" applyFont="1" applyFill="1" applyBorder="1">
      <alignment vertical="center"/>
    </xf>
    <xf numFmtId="38" fontId="7" fillId="25" borderId="39" xfId="35" applyFont="1" applyFill="1" applyBorder="1">
      <alignment vertical="center"/>
    </xf>
    <xf numFmtId="38" fontId="7" fillId="25" borderId="44" xfId="35" applyFont="1" applyFill="1" applyBorder="1">
      <alignment vertical="center"/>
    </xf>
    <xf numFmtId="9" fontId="7" fillId="26" borderId="42" xfId="35" applyNumberFormat="1" applyFont="1" applyFill="1" applyBorder="1">
      <alignment vertical="center"/>
    </xf>
    <xf numFmtId="38" fontId="7" fillId="27" borderId="42" xfId="35" applyFont="1" applyFill="1" applyBorder="1">
      <alignment vertical="center"/>
    </xf>
    <xf numFmtId="38" fontId="7" fillId="27" borderId="45" xfId="35" applyFont="1" applyFill="1" applyBorder="1">
      <alignment vertical="center"/>
    </xf>
    <xf numFmtId="38" fontId="7" fillId="28" borderId="39" xfId="35" applyFont="1" applyFill="1" applyBorder="1">
      <alignment vertical="center"/>
    </xf>
    <xf numFmtId="38" fontId="7" fillId="28" borderId="41" xfId="35" applyFont="1" applyFill="1" applyBorder="1">
      <alignment vertical="center"/>
    </xf>
    <xf numFmtId="38" fontId="9" fillId="0" borderId="43" xfId="35" applyFont="1" applyBorder="1" applyAlignment="1">
      <alignment horizontal="center" vertical="center"/>
    </xf>
    <xf numFmtId="38" fontId="7" fillId="0" borderId="39" xfId="35" applyFont="1" applyBorder="1" applyAlignment="1">
      <alignment horizontal="center" vertical="center"/>
    </xf>
    <xf numFmtId="38" fontId="7" fillId="0" borderId="20" xfId="35" applyFont="1" applyBorder="1">
      <alignment vertical="center"/>
    </xf>
    <xf numFmtId="38" fontId="7" fillId="0" borderId="21" xfId="35" applyFont="1" applyBorder="1">
      <alignment vertical="center"/>
    </xf>
    <xf numFmtId="38" fontId="7" fillId="0" borderId="22" xfId="35" applyFont="1" applyBorder="1">
      <alignment vertical="center"/>
    </xf>
    <xf numFmtId="38" fontId="7" fillId="0" borderId="23" xfId="35" applyFont="1" applyBorder="1">
      <alignment vertical="center"/>
    </xf>
    <xf numFmtId="38" fontId="7" fillId="24" borderId="20" xfId="35" applyFont="1" applyFill="1" applyBorder="1">
      <alignment vertical="center"/>
    </xf>
    <xf numFmtId="38" fontId="7" fillId="25" borderId="20" xfId="35" applyFont="1" applyFill="1" applyBorder="1">
      <alignment vertical="center"/>
    </xf>
    <xf numFmtId="38" fontId="7" fillId="25" borderId="24" xfId="35" applyFont="1" applyFill="1" applyBorder="1">
      <alignment vertical="center"/>
    </xf>
    <xf numFmtId="9" fontId="7" fillId="26" borderId="22" xfId="35" applyNumberFormat="1" applyFont="1" applyFill="1" applyBorder="1">
      <alignment vertical="center"/>
    </xf>
    <xf numFmtId="38" fontId="7" fillId="27" borderId="22" xfId="35" applyFont="1" applyFill="1" applyBorder="1">
      <alignment vertical="center"/>
    </xf>
    <xf numFmtId="38" fontId="7" fillId="27" borderId="25" xfId="35" applyFont="1" applyFill="1" applyBorder="1">
      <alignment vertical="center"/>
    </xf>
    <xf numFmtId="38" fontId="7" fillId="28" borderId="20" xfId="35" applyFont="1" applyFill="1" applyBorder="1">
      <alignment vertical="center"/>
    </xf>
    <xf numFmtId="38" fontId="7" fillId="0" borderId="24" xfId="35" applyFont="1" applyBorder="1">
      <alignment vertical="center"/>
    </xf>
    <xf numFmtId="38" fontId="7" fillId="28" borderId="0" xfId="35" applyFont="1" applyFill="1" applyBorder="1">
      <alignment vertical="center"/>
    </xf>
    <xf numFmtId="38" fontId="9" fillId="0" borderId="23" xfId="35" applyFont="1" applyBorder="1" applyAlignment="1">
      <alignment horizontal="center" vertical="center"/>
    </xf>
    <xf numFmtId="38" fontId="7" fillId="0" borderId="20" xfId="35" applyFont="1" applyBorder="1" applyAlignment="1">
      <alignment horizontal="center" vertical="center"/>
    </xf>
    <xf numFmtId="38" fontId="7" fillId="0" borderId="20" xfId="35" applyFont="1" applyFill="1" applyBorder="1">
      <alignment vertical="center"/>
    </xf>
    <xf numFmtId="38" fontId="7" fillId="0" borderId="46" xfId="35" applyFont="1" applyBorder="1">
      <alignment vertical="center"/>
    </xf>
    <xf numFmtId="38" fontId="7" fillId="0" borderId="47" xfId="35" applyFont="1" applyBorder="1">
      <alignment vertical="center"/>
    </xf>
    <xf numFmtId="38" fontId="7" fillId="0" borderId="48" xfId="35" applyFont="1" applyBorder="1">
      <alignment vertical="center"/>
    </xf>
    <xf numFmtId="38" fontId="7" fillId="0" borderId="49" xfId="35" applyFont="1" applyBorder="1">
      <alignment vertical="center"/>
    </xf>
    <xf numFmtId="38" fontId="7" fillId="0" borderId="50" xfId="35" applyFont="1" applyBorder="1">
      <alignment vertical="center"/>
    </xf>
    <xf numFmtId="38" fontId="7" fillId="24" borderId="46" xfId="35" applyFont="1" applyFill="1" applyBorder="1">
      <alignment vertical="center"/>
    </xf>
    <xf numFmtId="38" fontId="7" fillId="25" borderId="46" xfId="35" applyFont="1" applyFill="1" applyBorder="1">
      <alignment vertical="center"/>
    </xf>
    <xf numFmtId="38" fontId="7" fillId="25" borderId="51" xfId="35" applyFont="1" applyFill="1" applyBorder="1">
      <alignment vertical="center"/>
    </xf>
    <xf numFmtId="9" fontId="7" fillId="26" borderId="49" xfId="35" applyNumberFormat="1" applyFont="1" applyFill="1" applyBorder="1">
      <alignment vertical="center"/>
    </xf>
    <xf numFmtId="38" fontId="7" fillId="27" borderId="49" xfId="35" applyFont="1" applyFill="1" applyBorder="1">
      <alignment vertical="center"/>
    </xf>
    <xf numFmtId="38" fontId="7" fillId="27" borderId="52" xfId="35" applyFont="1" applyFill="1" applyBorder="1">
      <alignment vertical="center"/>
    </xf>
    <xf numFmtId="38" fontId="7" fillId="28" borderId="46" xfId="35" applyFont="1" applyFill="1" applyBorder="1">
      <alignment vertical="center"/>
    </xf>
    <xf numFmtId="38" fontId="7" fillId="0" borderId="51" xfId="35" applyFont="1" applyBorder="1">
      <alignment vertical="center"/>
    </xf>
    <xf numFmtId="38" fontId="7" fillId="28" borderId="48" xfId="35" applyFont="1" applyFill="1" applyBorder="1">
      <alignment vertical="center"/>
    </xf>
    <xf numFmtId="38" fontId="9" fillId="0" borderId="50" xfId="35" applyFont="1" applyBorder="1" applyAlignment="1">
      <alignment horizontal="center" vertical="center"/>
    </xf>
    <xf numFmtId="38" fontId="7" fillId="0" borderId="46" xfId="35" applyFont="1" applyBorder="1" applyAlignment="1">
      <alignment horizontal="center" vertical="center"/>
    </xf>
    <xf numFmtId="38" fontId="7" fillId="0" borderId="46" xfId="35" applyFont="1" applyFill="1" applyBorder="1">
      <alignment vertical="center"/>
    </xf>
    <xf numFmtId="38" fontId="9" fillId="0" borderId="26" xfId="35" applyFont="1" applyBorder="1" applyAlignment="1">
      <alignment horizontal="center" vertical="center"/>
    </xf>
    <xf numFmtId="38" fontId="7" fillId="0" borderId="44" xfId="35" applyFont="1" applyBorder="1">
      <alignment vertical="center"/>
    </xf>
    <xf numFmtId="38" fontId="7" fillId="29" borderId="39" xfId="35" applyFont="1" applyFill="1" applyBorder="1" applyAlignment="1">
      <alignment horizontal="center" vertical="center"/>
    </xf>
    <xf numFmtId="38" fontId="7" fillId="29" borderId="39" xfId="35" applyFont="1" applyFill="1" applyBorder="1">
      <alignment vertical="center"/>
    </xf>
    <xf numFmtId="38" fontId="7" fillId="0" borderId="41" xfId="35" applyFont="1" applyFill="1" applyBorder="1">
      <alignment vertical="center"/>
    </xf>
    <xf numFmtId="38" fontId="7" fillId="0" borderId="53" xfId="35" applyFont="1" applyFill="1" applyBorder="1">
      <alignment vertical="center"/>
    </xf>
    <xf numFmtId="38" fontId="7" fillId="24" borderId="20" xfId="35" applyFont="1" applyFill="1" applyBorder="1" applyAlignment="1">
      <alignment horizontal="center" vertical="center"/>
    </xf>
    <xf numFmtId="38" fontId="7" fillId="24" borderId="39" xfId="35" applyFont="1" applyFill="1" applyBorder="1" applyAlignment="1">
      <alignment horizontal="center" vertical="center"/>
    </xf>
    <xf numFmtId="38" fontId="7" fillId="0" borderId="54" xfId="35" applyFont="1" applyBorder="1">
      <alignment vertical="center"/>
    </xf>
    <xf numFmtId="38" fontId="7" fillId="0" borderId="55" xfId="35" applyFont="1" applyBorder="1">
      <alignment vertical="center"/>
    </xf>
    <xf numFmtId="38" fontId="7" fillId="0" borderId="56" xfId="35" applyFont="1" applyBorder="1">
      <alignment vertical="center"/>
    </xf>
    <xf numFmtId="38" fontId="7" fillId="0" borderId="57" xfId="35" applyFont="1" applyBorder="1">
      <alignment vertical="center"/>
    </xf>
    <xf numFmtId="38" fontId="7" fillId="0" borderId="58" xfId="35" applyFont="1" applyBorder="1">
      <alignment vertical="center"/>
    </xf>
    <xf numFmtId="38" fontId="7" fillId="24" borderId="54" xfId="35" applyFont="1" applyFill="1" applyBorder="1">
      <alignment vertical="center"/>
    </xf>
    <xf numFmtId="38" fontId="7" fillId="25" borderId="54" xfId="35" applyFont="1" applyFill="1" applyBorder="1">
      <alignment vertical="center"/>
    </xf>
    <xf numFmtId="38" fontId="7" fillId="25" borderId="59" xfId="35" applyFont="1" applyFill="1" applyBorder="1">
      <alignment vertical="center"/>
    </xf>
    <xf numFmtId="9" fontId="7" fillId="26" borderId="57" xfId="35" applyNumberFormat="1" applyFont="1" applyFill="1" applyBorder="1">
      <alignment vertical="center"/>
    </xf>
    <xf numFmtId="38" fontId="7" fillId="27" borderId="57" xfId="35" applyFont="1" applyFill="1" applyBorder="1">
      <alignment vertical="center"/>
    </xf>
    <xf numFmtId="38" fontId="7" fillId="27" borderId="60" xfId="35" applyFont="1" applyFill="1" applyBorder="1">
      <alignment vertical="center"/>
    </xf>
    <xf numFmtId="38" fontId="7" fillId="28" borderId="54" xfId="35" applyFont="1" applyFill="1" applyBorder="1">
      <alignment vertical="center"/>
    </xf>
    <xf numFmtId="38" fontId="7" fillId="0" borderId="59" xfId="35" applyFont="1" applyBorder="1">
      <alignment vertical="center"/>
    </xf>
    <xf numFmtId="38" fontId="7" fillId="28" borderId="56" xfId="35" applyFont="1" applyFill="1" applyBorder="1">
      <alignment vertical="center"/>
    </xf>
    <xf numFmtId="38" fontId="9" fillId="0" borderId="58" xfId="35" applyFont="1" applyBorder="1" applyAlignment="1">
      <alignment horizontal="center" vertical="center"/>
    </xf>
    <xf numFmtId="38" fontId="7" fillId="0" borderId="61" xfId="35" applyFont="1" applyFill="1" applyBorder="1">
      <alignment vertical="center"/>
    </xf>
    <xf numFmtId="38" fontId="7" fillId="0" borderId="62" xfId="35" applyFont="1" applyBorder="1">
      <alignment vertical="center"/>
    </xf>
    <xf numFmtId="38" fontId="7" fillId="0" borderId="53" xfId="35" applyFont="1" applyBorder="1">
      <alignment vertical="center"/>
    </xf>
    <xf numFmtId="38" fontId="7" fillId="0" borderId="63" xfId="35" applyFont="1" applyBorder="1">
      <alignment vertical="center"/>
    </xf>
    <xf numFmtId="38" fontId="7" fillId="0" borderId="64" xfId="35" applyFont="1" applyBorder="1">
      <alignment vertical="center"/>
    </xf>
    <xf numFmtId="38" fontId="7" fillId="0" borderId="65" xfId="35" applyFont="1" applyBorder="1">
      <alignment vertical="center"/>
    </xf>
    <xf numFmtId="38" fontId="7" fillId="0" borderId="66" xfId="35" applyFont="1" applyBorder="1">
      <alignment vertical="center"/>
    </xf>
    <xf numFmtId="38" fontId="7" fillId="24" borderId="53" xfId="35" applyFont="1" applyFill="1" applyBorder="1">
      <alignment vertical="center"/>
    </xf>
    <xf numFmtId="38" fontId="7" fillId="25" borderId="53" xfId="35" applyFont="1" applyFill="1" applyBorder="1">
      <alignment vertical="center"/>
    </xf>
    <xf numFmtId="38" fontId="7" fillId="25" borderId="67" xfId="35" applyFont="1" applyFill="1" applyBorder="1">
      <alignment vertical="center"/>
    </xf>
    <xf numFmtId="9" fontId="7" fillId="26" borderId="65" xfId="35" applyNumberFormat="1" applyFont="1" applyFill="1" applyBorder="1">
      <alignment vertical="center"/>
    </xf>
    <xf numFmtId="38" fontId="7" fillId="27" borderId="65" xfId="35" applyFont="1" applyFill="1" applyBorder="1">
      <alignment vertical="center"/>
    </xf>
    <xf numFmtId="38" fontId="7" fillId="27" borderId="68" xfId="35" applyFont="1" applyFill="1" applyBorder="1">
      <alignment vertical="center"/>
    </xf>
    <xf numFmtId="38" fontId="7" fillId="28" borderId="53" xfId="35" applyFont="1" applyFill="1" applyBorder="1">
      <alignment vertical="center"/>
    </xf>
    <xf numFmtId="38" fontId="7" fillId="0" borderId="67" xfId="35" applyFont="1" applyBorder="1">
      <alignment vertical="center"/>
    </xf>
    <xf numFmtId="38" fontId="7" fillId="28" borderId="64" xfId="35" applyFont="1" applyFill="1" applyBorder="1">
      <alignment vertical="center"/>
    </xf>
    <xf numFmtId="38" fontId="9" fillId="0" borderId="66" xfId="35" applyFont="1" applyBorder="1" applyAlignment="1">
      <alignment horizontal="center" vertical="center"/>
    </xf>
    <xf numFmtId="38" fontId="7" fillId="0" borderId="69" xfId="35" applyFont="1" applyFill="1" applyBorder="1">
      <alignment vertical="center"/>
    </xf>
    <xf numFmtId="38" fontId="7" fillId="0" borderId="70" xfId="35" applyFont="1" applyFill="1" applyBorder="1">
      <alignment vertical="center"/>
    </xf>
    <xf numFmtId="38" fontId="7" fillId="0" borderId="20" xfId="35" applyFont="1" applyFill="1" applyBorder="1" applyAlignment="1">
      <alignment horizontal="center" vertical="center"/>
    </xf>
    <xf numFmtId="38" fontId="7" fillId="0" borderId="71" xfId="35" applyFont="1" applyFill="1" applyBorder="1">
      <alignment vertical="center"/>
    </xf>
    <xf numFmtId="38" fontId="7" fillId="0" borderId="54" xfId="35" applyFont="1" applyFill="1" applyBorder="1">
      <alignment vertical="center"/>
    </xf>
    <xf numFmtId="38" fontId="7" fillId="0" borderId="72" xfId="35" applyFont="1" applyBorder="1">
      <alignment vertical="center"/>
    </xf>
    <xf numFmtId="38" fontId="7" fillId="0" borderId="73" xfId="35" applyFont="1" applyBorder="1">
      <alignment vertical="center"/>
    </xf>
    <xf numFmtId="38" fontId="7" fillId="0" borderId="0" xfId="35" applyFont="1" applyBorder="1" applyAlignment="1">
      <alignment vertical="center" textRotation="255"/>
    </xf>
    <xf numFmtId="38" fontId="7" fillId="0" borderId="0" xfId="35" applyFont="1" applyFill="1" applyBorder="1">
      <alignment vertical="center"/>
    </xf>
    <xf numFmtId="38" fontId="7" fillId="0" borderId="0" xfId="35" applyFont="1" applyBorder="1" applyAlignment="1">
      <alignment horizontal="right" vertical="center"/>
    </xf>
    <xf numFmtId="38" fontId="7" fillId="25" borderId="74" xfId="35" applyFont="1" applyFill="1" applyBorder="1" applyAlignment="1">
      <alignment horizontal="center" vertical="center"/>
    </xf>
    <xf numFmtId="38" fontId="7" fillId="25" borderId="75" xfId="35" applyFont="1" applyFill="1" applyBorder="1">
      <alignment vertical="center"/>
    </xf>
    <xf numFmtId="38" fontId="7" fillId="25" borderId="76" xfId="35" applyFont="1" applyFill="1" applyBorder="1">
      <alignment vertical="center"/>
    </xf>
    <xf numFmtId="176" fontId="7" fillId="25" borderId="77" xfId="35" applyNumberFormat="1" applyFont="1" applyFill="1" applyBorder="1">
      <alignment vertical="center"/>
    </xf>
    <xf numFmtId="38" fontId="7" fillId="30" borderId="41" xfId="35" applyFont="1" applyFill="1" applyBorder="1">
      <alignment vertical="center"/>
    </xf>
    <xf numFmtId="38" fontId="7" fillId="30" borderId="40" xfId="35" applyFont="1" applyFill="1" applyBorder="1">
      <alignment vertical="center"/>
    </xf>
    <xf numFmtId="38" fontId="7" fillId="30" borderId="39" xfId="35" applyFont="1" applyFill="1" applyBorder="1">
      <alignment vertical="center"/>
    </xf>
    <xf numFmtId="38" fontId="9" fillId="0" borderId="0" xfId="35" applyFont="1" applyBorder="1" applyAlignment="1">
      <alignment horizontal="center" vertical="center"/>
    </xf>
    <xf numFmtId="38" fontId="7" fillId="0" borderId="0" xfId="35" applyFont="1" applyFill="1" applyBorder="1" applyAlignment="1">
      <alignment horizontal="center" vertical="center"/>
    </xf>
    <xf numFmtId="38" fontId="11" fillId="0" borderId="0" xfId="35" applyFont="1">
      <alignment vertical="center"/>
    </xf>
    <xf numFmtId="38" fontId="11" fillId="0" borderId="12" xfId="35" applyFont="1" applyBorder="1" applyAlignment="1">
      <alignment vertical="center"/>
    </xf>
    <xf numFmtId="38" fontId="11" fillId="0" borderId="13" xfId="35" applyFont="1" applyBorder="1" applyAlignment="1">
      <alignment vertical="center"/>
    </xf>
    <xf numFmtId="38" fontId="11" fillId="0" borderId="10" xfId="35" applyFont="1" applyBorder="1" applyAlignment="1">
      <alignment vertical="center"/>
    </xf>
    <xf numFmtId="38" fontId="11" fillId="0" borderId="13" xfId="35" applyFont="1" applyBorder="1" applyAlignment="1">
      <alignment horizontal="center" vertical="center"/>
    </xf>
    <xf numFmtId="38" fontId="11" fillId="0" borderId="11" xfId="35" applyFont="1" applyBorder="1" applyAlignment="1">
      <alignment vertical="center"/>
    </xf>
    <xf numFmtId="38" fontId="11" fillId="0" borderId="11" xfId="35" applyFont="1" applyBorder="1" applyAlignment="1">
      <alignment horizontal="center" vertical="center"/>
    </xf>
    <xf numFmtId="38" fontId="11" fillId="0" borderId="12" xfId="35" applyFont="1" applyBorder="1" applyAlignment="1">
      <alignment horizontal="center" vertical="center"/>
    </xf>
    <xf numFmtId="38" fontId="11" fillId="0" borderId="0" xfId="35" applyFont="1" applyAlignment="1">
      <alignment horizontal="center" vertical="center"/>
    </xf>
    <xf numFmtId="38" fontId="11" fillId="0" borderId="13" xfId="35" applyFont="1" applyBorder="1" applyAlignment="1">
      <alignment horizontal="left" vertical="center"/>
    </xf>
    <xf numFmtId="38" fontId="11" fillId="0" borderId="12" xfId="35" applyFont="1" applyBorder="1" applyAlignment="1">
      <alignment vertical="center" wrapText="1"/>
    </xf>
    <xf numFmtId="38" fontId="7" fillId="0" borderId="78" xfId="35" applyFont="1" applyBorder="1">
      <alignment vertical="center"/>
    </xf>
    <xf numFmtId="38" fontId="7" fillId="0" borderId="79" xfId="35" applyFont="1" applyBorder="1">
      <alignment vertical="center"/>
    </xf>
    <xf numFmtId="38" fontId="7" fillId="0" borderId="17" xfId="35" applyFont="1" applyBorder="1" applyAlignment="1">
      <alignment horizontal="center" vertical="center" wrapText="1"/>
    </xf>
    <xf numFmtId="38" fontId="7" fillId="0" borderId="25" xfId="35" applyFont="1" applyBorder="1" applyAlignment="1">
      <alignment horizontal="center" vertical="center" wrapText="1"/>
    </xf>
    <xf numFmtId="38" fontId="7" fillId="0" borderId="31" xfId="35" applyFont="1" applyBorder="1">
      <alignment vertical="center"/>
    </xf>
    <xf numFmtId="38" fontId="7" fillId="0" borderId="38" xfId="35" applyFont="1" applyBorder="1">
      <alignment vertical="center"/>
    </xf>
    <xf numFmtId="38" fontId="7" fillId="0" borderId="45" xfId="35" applyFont="1" applyBorder="1">
      <alignment vertical="center"/>
    </xf>
    <xf numFmtId="38" fontId="7" fillId="0" borderId="25" xfId="35" applyFont="1" applyBorder="1">
      <alignment vertical="center"/>
    </xf>
    <xf numFmtId="38" fontId="7" fillId="0" borderId="52" xfId="35" applyFont="1" applyBorder="1">
      <alignment vertical="center"/>
    </xf>
    <xf numFmtId="38" fontId="7" fillId="0" borderId="60" xfId="35" applyFont="1" applyBorder="1">
      <alignment vertical="center"/>
    </xf>
    <xf numFmtId="38" fontId="7" fillId="0" borderId="68" xfId="35" applyFont="1" applyBorder="1">
      <alignment vertical="center"/>
    </xf>
    <xf numFmtId="38" fontId="7" fillId="31" borderId="41" xfId="35" applyFont="1" applyFill="1" applyBorder="1">
      <alignment vertical="center"/>
    </xf>
    <xf numFmtId="176" fontId="7" fillId="0" borderId="0" xfId="35" applyNumberFormat="1" applyFont="1" applyFill="1" applyBorder="1">
      <alignment vertical="center"/>
    </xf>
    <xf numFmtId="38" fontId="7" fillId="0" borderId="0" xfId="35" quotePrefix="1" applyFont="1" applyFill="1" applyBorder="1">
      <alignment vertical="center"/>
    </xf>
    <xf numFmtId="176" fontId="7" fillId="0" borderId="0" xfId="35" applyNumberFormat="1" applyFont="1" applyFill="1" applyBorder="1" applyAlignment="1">
      <alignment horizontal="center" vertical="center"/>
    </xf>
    <xf numFmtId="38" fontId="7" fillId="0" borderId="0" xfId="35" applyFont="1" applyAlignment="1">
      <alignment vertical="center"/>
    </xf>
    <xf numFmtId="38" fontId="7" fillId="0" borderId="13" xfId="35" applyFont="1" applyFill="1" applyBorder="1">
      <alignment vertical="center"/>
    </xf>
    <xf numFmtId="38" fontId="11" fillId="0" borderId="80" xfId="35" applyFont="1" applyBorder="1" applyAlignment="1">
      <alignment vertical="center"/>
    </xf>
    <xf numFmtId="38" fontId="14" fillId="0" borderId="0" xfId="35" applyFont="1">
      <alignment vertical="center"/>
    </xf>
    <xf numFmtId="38" fontId="14" fillId="0" borderId="0" xfId="35" applyFont="1" applyAlignment="1">
      <alignment horizontal="center" vertical="center"/>
    </xf>
    <xf numFmtId="38" fontId="7" fillId="0" borderId="12" xfId="35" applyFont="1" applyBorder="1" applyAlignment="1">
      <alignment horizontal="centerContinuous" vertical="center"/>
    </xf>
    <xf numFmtId="38" fontId="13" fillId="0" borderId="0" xfId="35" applyFont="1">
      <alignment vertical="center"/>
    </xf>
    <xf numFmtId="38" fontId="11" fillId="0" borderId="12" xfId="35" applyFont="1" applyBorder="1">
      <alignment vertical="center"/>
    </xf>
    <xf numFmtId="38" fontId="11" fillId="0" borderId="10" xfId="35" applyFont="1" applyBorder="1">
      <alignment vertical="center"/>
    </xf>
    <xf numFmtId="38" fontId="11" fillId="0" borderId="0" xfId="35" applyFont="1" applyBorder="1" applyAlignment="1">
      <alignment vertical="center"/>
    </xf>
    <xf numFmtId="38" fontId="6" fillId="0" borderId="0" xfId="35" applyFont="1" applyBorder="1" applyAlignment="1">
      <alignment horizontal="center" vertical="center" wrapText="1"/>
    </xf>
    <xf numFmtId="38" fontId="6" fillId="0" borderId="0" xfId="35" applyFont="1" applyBorder="1">
      <alignment vertical="center"/>
    </xf>
    <xf numFmtId="38" fontId="7" fillId="0" borderId="12" xfId="35" applyFont="1" applyFill="1" applyBorder="1">
      <alignment vertical="center"/>
    </xf>
    <xf numFmtId="38" fontId="7" fillId="0" borderId="10" xfId="35" applyFont="1" applyBorder="1" applyAlignment="1">
      <alignment horizontal="centerContinuous" vertical="center"/>
    </xf>
    <xf numFmtId="38" fontId="7" fillId="0" borderId="12" xfId="35" applyFont="1" applyFill="1" applyBorder="1" applyAlignment="1">
      <alignment horizontal="centerContinuous" vertical="center"/>
    </xf>
    <xf numFmtId="38" fontId="7" fillId="0" borderId="13" xfId="35" applyFont="1" applyFill="1" applyBorder="1" applyAlignment="1">
      <alignment horizontal="centerContinuous" vertical="center"/>
    </xf>
    <xf numFmtId="38" fontId="14" fillId="0" borderId="12" xfId="35" applyFont="1" applyBorder="1" applyAlignment="1">
      <alignment horizontal="centerContinuous" vertical="center"/>
    </xf>
    <xf numFmtId="38" fontId="14" fillId="0" borderId="13" xfId="35" applyFont="1" applyBorder="1" applyAlignment="1">
      <alignment horizontal="centerContinuous" vertical="center"/>
    </xf>
    <xf numFmtId="38" fontId="14" fillId="0" borderId="10" xfId="35" applyFont="1" applyBorder="1" applyAlignment="1">
      <alignment horizontal="centerContinuous" vertical="center"/>
    </xf>
    <xf numFmtId="38" fontId="8" fillId="0" borderId="0" xfId="35" applyFont="1">
      <alignment vertical="center"/>
    </xf>
    <xf numFmtId="38" fontId="8" fillId="0" borderId="0" xfId="35" applyFont="1" applyBorder="1">
      <alignment vertical="center"/>
    </xf>
    <xf numFmtId="38" fontId="8" fillId="0" borderId="0" xfId="35" applyFont="1" applyFill="1" applyBorder="1">
      <alignment vertical="center"/>
    </xf>
    <xf numFmtId="38" fontId="8" fillId="0" borderId="0" xfId="35" applyFont="1" applyAlignment="1">
      <alignment horizontal="center" vertical="center"/>
    </xf>
    <xf numFmtId="38" fontId="7" fillId="0" borderId="81" xfId="35" applyFont="1" applyBorder="1">
      <alignment vertical="center"/>
    </xf>
    <xf numFmtId="38" fontId="7" fillId="0" borderId="82" xfId="35" applyFont="1" applyBorder="1">
      <alignment vertical="center"/>
    </xf>
    <xf numFmtId="38" fontId="7" fillId="0" borderId="83" xfId="35" applyFont="1" applyBorder="1">
      <alignment vertical="center"/>
    </xf>
    <xf numFmtId="38" fontId="7" fillId="0" borderId="84" xfId="35" applyFont="1" applyBorder="1">
      <alignment vertical="center"/>
    </xf>
    <xf numFmtId="38" fontId="7" fillId="0" borderId="85" xfId="35" applyFont="1" applyBorder="1">
      <alignment vertical="center"/>
    </xf>
    <xf numFmtId="38" fontId="7" fillId="0" borderId="86" xfId="35" applyFont="1" applyBorder="1">
      <alignment vertical="center"/>
    </xf>
    <xf numFmtId="38" fontId="7" fillId="0" borderId="87" xfId="35" applyFont="1" applyBorder="1">
      <alignment vertical="center"/>
    </xf>
    <xf numFmtId="38" fontId="7" fillId="0" borderId="88" xfId="35" applyFont="1" applyBorder="1">
      <alignment vertical="center"/>
    </xf>
    <xf numFmtId="38" fontId="7" fillId="0" borderId="89" xfId="35" applyFont="1" applyBorder="1">
      <alignment vertical="center"/>
    </xf>
    <xf numFmtId="38" fontId="7" fillId="0" borderId="90" xfId="35" applyFont="1" applyBorder="1">
      <alignment vertical="center"/>
    </xf>
    <xf numFmtId="38" fontId="7" fillId="0" borderId="91" xfId="35" applyFont="1" applyBorder="1" applyAlignment="1">
      <alignment horizontal="center" vertical="center"/>
    </xf>
    <xf numFmtId="38" fontId="7" fillId="0" borderId="92" xfId="35" applyFont="1" applyBorder="1" applyAlignment="1">
      <alignment horizontal="center" vertical="center"/>
    </xf>
    <xf numFmtId="38" fontId="7" fillId="0" borderId="93" xfId="35" applyFont="1" applyBorder="1" applyAlignment="1">
      <alignment horizontal="center" vertical="center"/>
    </xf>
    <xf numFmtId="38" fontId="7" fillId="0" borderId="94" xfId="35" applyFont="1" applyBorder="1" applyAlignment="1">
      <alignment horizontal="center" vertical="center"/>
    </xf>
    <xf numFmtId="38" fontId="7" fillId="0" borderId="95" xfId="35" applyFont="1" applyBorder="1" applyAlignment="1">
      <alignment horizontal="center" vertical="center"/>
    </xf>
    <xf numFmtId="38" fontId="7" fillId="0" borderId="96" xfId="35" applyFont="1" applyBorder="1" applyAlignment="1">
      <alignment horizontal="center" vertical="center"/>
    </xf>
    <xf numFmtId="38" fontId="7" fillId="0" borderId="97" xfId="35" applyFont="1" applyBorder="1" applyAlignment="1">
      <alignment horizontal="center" vertical="center"/>
    </xf>
    <xf numFmtId="38" fontId="7" fillId="0" borderId="98" xfId="35" applyFont="1" applyBorder="1" applyAlignment="1">
      <alignment horizontal="center" vertical="center"/>
    </xf>
    <xf numFmtId="38" fontId="7" fillId="0" borderId="99" xfId="35" applyFont="1" applyBorder="1" applyAlignment="1">
      <alignment horizontal="center" vertical="center"/>
    </xf>
    <xf numFmtId="38" fontId="7" fillId="0" borderId="100" xfId="35" applyFont="1" applyBorder="1" applyAlignment="1">
      <alignment horizontal="center" vertical="center"/>
    </xf>
    <xf numFmtId="38" fontId="7" fillId="0" borderId="101" xfId="35" applyFont="1" applyBorder="1" applyAlignment="1">
      <alignment horizontal="center" vertical="center"/>
    </xf>
    <xf numFmtId="38" fontId="7" fillId="0" borderId="102" xfId="35" applyFont="1" applyBorder="1" applyAlignment="1">
      <alignment horizontal="center" vertical="center"/>
    </xf>
    <xf numFmtId="38" fontId="7" fillId="0" borderId="103" xfId="35" applyFont="1" applyBorder="1" applyAlignment="1">
      <alignment horizontal="center" vertical="center"/>
    </xf>
    <xf numFmtId="38" fontId="7" fillId="0" borderId="104" xfId="35" applyFont="1" applyBorder="1" applyAlignment="1">
      <alignment horizontal="center" vertical="center"/>
    </xf>
    <xf numFmtId="38" fontId="7" fillId="0" borderId="105" xfId="35" applyFont="1" applyBorder="1" applyAlignment="1">
      <alignment horizontal="center" vertical="center"/>
    </xf>
    <xf numFmtId="38" fontId="7" fillId="0" borderId="106" xfId="35" applyFont="1" applyBorder="1" applyAlignment="1">
      <alignment horizontal="center" vertical="center"/>
    </xf>
    <xf numFmtId="38" fontId="7" fillId="0" borderId="107" xfId="35" applyFont="1" applyBorder="1" applyAlignment="1">
      <alignment horizontal="center" vertical="center"/>
    </xf>
    <xf numFmtId="38" fontId="7" fillId="0" borderId="108" xfId="35" applyFont="1" applyBorder="1" applyAlignment="1">
      <alignment horizontal="center" vertical="center"/>
    </xf>
    <xf numFmtId="38" fontId="7" fillId="0" borderId="109" xfId="35" applyFont="1" applyBorder="1" applyAlignment="1">
      <alignment horizontal="center" vertical="center"/>
    </xf>
    <xf numFmtId="38" fontId="7" fillId="0" borderId="110" xfId="35" applyFont="1" applyBorder="1" applyAlignment="1">
      <alignment horizontal="center" vertical="center"/>
    </xf>
    <xf numFmtId="38" fontId="7" fillId="27" borderId="111" xfId="35" applyFont="1" applyFill="1" applyBorder="1">
      <alignment vertical="center"/>
    </xf>
    <xf numFmtId="38" fontId="7" fillId="27" borderId="112" xfId="35" applyFont="1" applyFill="1" applyBorder="1">
      <alignment vertical="center"/>
    </xf>
    <xf numFmtId="38" fontId="7" fillId="27" borderId="91" xfId="35" applyFont="1" applyFill="1" applyBorder="1" applyAlignment="1">
      <alignment horizontal="centerContinuous" vertical="center"/>
    </xf>
    <xf numFmtId="38" fontId="7" fillId="27" borderId="92" xfId="35" applyFont="1" applyFill="1" applyBorder="1" applyAlignment="1">
      <alignment horizontal="centerContinuous" vertical="center"/>
    </xf>
    <xf numFmtId="38" fontId="7" fillId="27" borderId="93" xfId="35" applyFont="1" applyFill="1" applyBorder="1" applyAlignment="1">
      <alignment horizontal="centerContinuous" vertical="center"/>
    </xf>
    <xf numFmtId="38" fontId="7" fillId="27" borderId="94" xfId="35" applyFont="1" applyFill="1" applyBorder="1" applyAlignment="1">
      <alignment horizontal="centerContinuous" vertical="center"/>
    </xf>
    <xf numFmtId="38" fontId="7" fillId="27" borderId="113" xfId="35" applyFont="1" applyFill="1" applyBorder="1">
      <alignment vertical="center"/>
    </xf>
    <xf numFmtId="38" fontId="7" fillId="27" borderId="114" xfId="35" applyFont="1" applyFill="1" applyBorder="1">
      <alignment vertical="center"/>
    </xf>
    <xf numFmtId="38" fontId="7" fillId="27" borderId="99" xfId="35" applyFont="1" applyFill="1" applyBorder="1" applyAlignment="1">
      <alignment horizontal="centerContinuous" vertical="center"/>
    </xf>
    <xf numFmtId="38" fontId="7" fillId="27" borderId="100" xfId="35" applyFont="1" applyFill="1" applyBorder="1" applyAlignment="1">
      <alignment horizontal="centerContinuous" vertical="center"/>
    </xf>
    <xf numFmtId="38" fontId="7" fillId="27" borderId="101" xfId="35" applyFont="1" applyFill="1" applyBorder="1" applyAlignment="1">
      <alignment horizontal="centerContinuous" vertical="center"/>
    </xf>
    <xf numFmtId="38" fontId="7" fillId="27" borderId="102" xfId="35" applyFont="1" applyFill="1" applyBorder="1" applyAlignment="1">
      <alignment horizontal="centerContinuous" vertical="center"/>
    </xf>
    <xf numFmtId="38" fontId="7" fillId="0" borderId="40" xfId="35" applyFont="1" applyFill="1" applyBorder="1">
      <alignment vertical="center"/>
    </xf>
    <xf numFmtId="38" fontId="7" fillId="0" borderId="115" xfId="35" applyFont="1" applyBorder="1">
      <alignment vertical="center"/>
    </xf>
    <xf numFmtId="38" fontId="7" fillId="0" borderId="116" xfId="35" applyFont="1" applyBorder="1">
      <alignment vertical="center"/>
    </xf>
    <xf numFmtId="0" fontId="17" fillId="0" borderId="0" xfId="0" applyFont="1" applyAlignment="1"/>
    <xf numFmtId="0" fontId="17" fillId="32" borderId="112" xfId="0" applyFont="1" applyFill="1" applyBorder="1" applyAlignment="1"/>
    <xf numFmtId="0" fontId="10" fillId="32" borderId="117" xfId="0" applyFont="1" applyFill="1" applyBorder="1" applyAlignment="1">
      <alignment horizontal="center"/>
    </xf>
    <xf numFmtId="0" fontId="10" fillId="32" borderId="112" xfId="0" applyFont="1" applyFill="1" applyBorder="1" applyAlignment="1">
      <alignment horizontal="center"/>
    </xf>
    <xf numFmtId="0" fontId="18" fillId="0" borderId="0" xfId="0" applyFont="1" applyAlignment="1"/>
    <xf numFmtId="0" fontId="18" fillId="32" borderId="114" xfId="0" applyFont="1" applyFill="1" applyBorder="1" applyAlignment="1"/>
    <xf numFmtId="0" fontId="18" fillId="32" borderId="118" xfId="0" applyFont="1" applyFill="1" applyBorder="1" applyAlignment="1"/>
    <xf numFmtId="0" fontId="18" fillId="32" borderId="114" xfId="0" applyFont="1" applyFill="1" applyBorder="1" applyAlignment="1">
      <alignment horizontal="center"/>
    </xf>
    <xf numFmtId="0" fontId="18" fillId="32" borderId="119" xfId="0" applyFont="1" applyFill="1" applyBorder="1" applyAlignment="1"/>
    <xf numFmtId="0" fontId="6" fillId="29" borderId="113" xfId="51" applyFill="1" applyBorder="1" applyAlignment="1">
      <alignment horizontal="left"/>
    </xf>
    <xf numFmtId="0" fontId="6" fillId="29" borderId="114" xfId="51" applyFill="1" applyBorder="1"/>
    <xf numFmtId="0" fontId="6" fillId="29" borderId="119" xfId="51" applyFill="1" applyBorder="1" applyAlignment="1">
      <alignment horizontal="left"/>
    </xf>
    <xf numFmtId="0" fontId="6" fillId="29" borderId="0" xfId="51" applyFill="1"/>
    <xf numFmtId="0" fontId="6" fillId="29" borderId="111" xfId="51" applyFill="1" applyBorder="1" applyAlignment="1">
      <alignment horizontal="left"/>
    </xf>
    <xf numFmtId="0" fontId="6" fillId="29" borderId="112" xfId="51" applyFill="1" applyBorder="1"/>
    <xf numFmtId="0" fontId="6" fillId="29" borderId="120" xfId="51" applyFill="1" applyBorder="1" applyAlignment="1">
      <alignment horizontal="left"/>
    </xf>
    <xf numFmtId="177" fontId="6" fillId="29" borderId="117" xfId="45" applyNumberFormat="1" applyFont="1" applyFill="1" applyBorder="1" applyAlignment="1" applyProtection="1"/>
    <xf numFmtId="177" fontId="6" fillId="29" borderId="120" xfId="45" applyNumberFormat="1" applyFont="1" applyFill="1" applyBorder="1" applyAlignment="1" applyProtection="1"/>
    <xf numFmtId="0" fontId="6" fillId="29" borderId="121" xfId="51" applyFill="1" applyBorder="1" applyAlignment="1">
      <alignment horizontal="left"/>
    </xf>
    <xf numFmtId="0" fontId="6" fillId="29" borderId="122" xfId="51" applyFill="1" applyBorder="1" applyAlignment="1">
      <alignment horizontal="left"/>
    </xf>
    <xf numFmtId="177" fontId="6" fillId="29" borderId="123" xfId="45" applyNumberFormat="1" applyFont="1" applyFill="1" applyBorder="1" applyAlignment="1" applyProtection="1"/>
    <xf numFmtId="177" fontId="6" fillId="29" borderId="122" xfId="45" applyNumberFormat="1" applyFont="1" applyFill="1" applyBorder="1" applyAlignment="1" applyProtection="1"/>
    <xf numFmtId="0" fontId="6" fillId="29" borderId="124" xfId="51" applyFill="1" applyBorder="1" applyAlignment="1">
      <alignment horizontal="left"/>
    </xf>
    <xf numFmtId="0" fontId="6" fillId="29" borderId="125" xfId="51" applyFill="1" applyBorder="1"/>
    <xf numFmtId="0" fontId="6" fillId="29" borderId="126" xfId="51" applyFill="1" applyBorder="1" applyAlignment="1">
      <alignment horizontal="left"/>
    </xf>
    <xf numFmtId="177" fontId="6" fillId="29" borderId="127" xfId="45" applyNumberFormat="1" applyFont="1" applyFill="1" applyBorder="1" applyAlignment="1" applyProtection="1"/>
    <xf numFmtId="0" fontId="6" fillId="29" borderId="128" xfId="51" applyFill="1" applyBorder="1" applyAlignment="1">
      <alignment horizontal="left"/>
    </xf>
    <xf numFmtId="10" fontId="21" fillId="29" borderId="129" xfId="51" applyNumberFormat="1" applyFont="1" applyFill="1" applyBorder="1" applyAlignment="1">
      <alignment horizontal="left"/>
    </xf>
    <xf numFmtId="177" fontId="6" fillId="29" borderId="130" xfId="45" applyNumberFormat="1" applyFont="1" applyFill="1" applyBorder="1" applyAlignment="1" applyProtection="1"/>
    <xf numFmtId="0" fontId="17" fillId="32" borderId="120" xfId="0" applyFont="1" applyFill="1" applyBorder="1" applyAlignment="1"/>
    <xf numFmtId="0" fontId="0" fillId="29" borderId="0" xfId="0" applyFill="1" applyAlignment="1"/>
    <xf numFmtId="0" fontId="8" fillId="29" borderId="0" xfId="0" applyFont="1" applyFill="1" applyAlignment="1"/>
    <xf numFmtId="0" fontId="0" fillId="29" borderId="120" xfId="0" applyFill="1" applyBorder="1" applyAlignment="1"/>
    <xf numFmtId="0" fontId="0" fillId="29" borderId="122" xfId="0" applyFill="1" applyBorder="1" applyAlignment="1"/>
    <xf numFmtId="0" fontId="0" fillId="29" borderId="119" xfId="0" applyFill="1" applyBorder="1" applyAlignment="1"/>
    <xf numFmtId="0" fontId="20" fillId="29" borderId="0" xfId="0" applyFont="1" applyFill="1" applyAlignment="1"/>
    <xf numFmtId="0" fontId="10" fillId="29" borderId="0" xfId="0" applyFont="1" applyFill="1" applyAlignment="1"/>
    <xf numFmtId="0" fontId="17" fillId="29" borderId="0" xfId="0" applyFont="1" applyFill="1" applyAlignment="1"/>
    <xf numFmtId="0" fontId="10" fillId="29" borderId="112" xfId="0" applyFont="1" applyFill="1" applyBorder="1" applyAlignment="1"/>
    <xf numFmtId="0" fontId="10" fillId="29" borderId="114" xfId="0" applyFont="1" applyFill="1" applyBorder="1" applyAlignment="1"/>
    <xf numFmtId="10" fontId="20" fillId="29" borderId="112" xfId="0" applyNumberFormat="1" applyFont="1" applyFill="1" applyBorder="1" applyAlignment="1"/>
    <xf numFmtId="0" fontId="17" fillId="29" borderId="131" xfId="0" applyFont="1" applyFill="1" applyBorder="1" applyAlignment="1"/>
    <xf numFmtId="38" fontId="17" fillId="29" borderId="0" xfId="35" applyFont="1" applyFill="1" applyBorder="1" applyAlignment="1">
      <alignment shrinkToFit="1"/>
    </xf>
    <xf numFmtId="0" fontId="17" fillId="29" borderId="112" xfId="0" applyFont="1" applyFill="1" applyBorder="1" applyAlignment="1"/>
    <xf numFmtId="0" fontId="10" fillId="29" borderId="120" xfId="0" applyFont="1" applyFill="1" applyBorder="1" applyAlignment="1">
      <alignment horizontal="center"/>
    </xf>
    <xf numFmtId="0" fontId="10" fillId="29" borderId="117" xfId="0" applyFont="1" applyFill="1" applyBorder="1" applyAlignment="1">
      <alignment horizontal="center"/>
    </xf>
    <xf numFmtId="0" fontId="18" fillId="29" borderId="0" xfId="0" applyFont="1" applyFill="1" applyAlignment="1"/>
    <xf numFmtId="0" fontId="18" fillId="29" borderId="114" xfId="0" applyFont="1" applyFill="1" applyBorder="1" applyAlignment="1"/>
    <xf numFmtId="0" fontId="18" fillId="29" borderId="119" xfId="0" applyFont="1" applyFill="1" applyBorder="1" applyAlignment="1"/>
    <xf numFmtId="0" fontId="18" fillId="29" borderId="118" xfId="0" applyFont="1" applyFill="1" applyBorder="1" applyAlignment="1">
      <alignment horizontal="center"/>
    </xf>
    <xf numFmtId="38" fontId="17" fillId="29" borderId="123" xfId="35" applyFont="1" applyFill="1" applyBorder="1" applyAlignment="1">
      <alignment shrinkToFit="1"/>
    </xf>
    <xf numFmtId="38" fontId="17" fillId="29" borderId="0" xfId="35" applyFont="1" applyFill="1" applyAlignment="1">
      <alignment shrinkToFit="1"/>
    </xf>
    <xf numFmtId="38" fontId="17" fillId="29" borderId="132" xfId="35" applyFont="1" applyFill="1" applyBorder="1" applyAlignment="1">
      <alignment shrinkToFit="1"/>
    </xf>
    <xf numFmtId="38" fontId="17" fillId="29" borderId="133" xfId="35" applyFont="1" applyFill="1" applyBorder="1" applyAlignment="1">
      <alignment shrinkToFit="1"/>
    </xf>
    <xf numFmtId="38" fontId="17" fillId="29" borderId="134" xfId="35" applyFont="1" applyFill="1" applyBorder="1" applyAlignment="1">
      <alignment shrinkToFit="1"/>
    </xf>
    <xf numFmtId="0" fontId="20" fillId="29" borderId="114" xfId="0" applyFont="1" applyFill="1" applyBorder="1" applyAlignment="1"/>
    <xf numFmtId="177" fontId="19" fillId="29" borderId="112" xfId="35" applyNumberFormat="1" applyFont="1" applyFill="1" applyBorder="1" applyAlignment="1">
      <alignment shrinkToFit="1"/>
    </xf>
    <xf numFmtId="177" fontId="20" fillId="29" borderId="0" xfId="35" applyNumberFormat="1" applyFont="1" applyFill="1" applyBorder="1" applyAlignment="1">
      <alignment shrinkToFit="1"/>
    </xf>
    <xf numFmtId="177" fontId="20" fillId="29" borderId="118" xfId="0" applyNumberFormat="1" applyFont="1" applyFill="1" applyBorder="1" applyAlignment="1"/>
    <xf numFmtId="177" fontId="20" fillId="29" borderId="114" xfId="35" applyNumberFormat="1" applyFont="1" applyFill="1" applyBorder="1" applyAlignment="1">
      <alignment shrinkToFit="1"/>
    </xf>
    <xf numFmtId="177" fontId="20" fillId="29" borderId="0" xfId="0" applyNumberFormat="1" applyFont="1" applyFill="1" applyAlignment="1"/>
    <xf numFmtId="177" fontId="19" fillId="29" borderId="0" xfId="35" applyNumberFormat="1" applyFont="1" applyFill="1" applyBorder="1" applyAlignment="1">
      <alignment shrinkToFit="1"/>
    </xf>
    <xf numFmtId="177" fontId="19" fillId="29" borderId="114" xfId="35" applyNumberFormat="1" applyFont="1" applyFill="1" applyBorder="1" applyAlignment="1">
      <alignment shrinkToFit="1"/>
    </xf>
    <xf numFmtId="177" fontId="19" fillId="29" borderId="0" xfId="35" applyNumberFormat="1" applyFont="1" applyFill="1" applyAlignment="1">
      <alignment shrinkToFit="1"/>
    </xf>
    <xf numFmtId="177" fontId="20" fillId="29" borderId="112" xfId="35" applyNumberFormat="1" applyFont="1" applyFill="1" applyBorder="1" applyAlignment="1">
      <alignment shrinkToFit="1"/>
    </xf>
    <xf numFmtId="177" fontId="19" fillId="29" borderId="131" xfId="35" applyNumberFormat="1" applyFont="1" applyFill="1" applyBorder="1" applyAlignment="1">
      <alignment shrinkToFit="1"/>
    </xf>
    <xf numFmtId="3" fontId="20" fillId="29" borderId="0" xfId="0" applyNumberFormat="1" applyFont="1" applyFill="1" applyAlignment="1"/>
    <xf numFmtId="0" fontId="8" fillId="29" borderId="0" xfId="0" applyFont="1" applyFill="1" applyAlignment="1">
      <alignment horizontal="right"/>
    </xf>
    <xf numFmtId="0" fontId="8" fillId="0" borderId="0" xfId="0" applyFont="1">
      <alignment vertical="center"/>
    </xf>
    <xf numFmtId="0" fontId="10" fillId="32" borderId="135" xfId="0" applyFont="1" applyFill="1" applyBorder="1" applyAlignment="1">
      <alignment horizontal="center" vertical="center"/>
    </xf>
    <xf numFmtId="0" fontId="10" fillId="32" borderId="135" xfId="0" applyFont="1" applyFill="1" applyBorder="1">
      <alignment vertical="center"/>
    </xf>
    <xf numFmtId="9" fontId="0" fillId="29" borderId="0" xfId="0" applyNumberFormat="1" applyFill="1" applyAlignment="1"/>
    <xf numFmtId="0" fontId="0" fillId="0" borderId="135" xfId="0" applyBorder="1" applyAlignment="1">
      <alignment horizontal="center" vertical="center"/>
    </xf>
    <xf numFmtId="9" fontId="17" fillId="0" borderId="135" xfId="0" applyNumberFormat="1" applyFont="1" applyBorder="1" applyAlignment="1">
      <alignment horizontal="center" vertical="center"/>
    </xf>
    <xf numFmtId="9" fontId="10" fillId="32" borderId="135" xfId="0" applyNumberFormat="1" applyFont="1" applyFill="1" applyBorder="1" applyAlignment="1">
      <alignment horizontal="center" vertical="center"/>
    </xf>
    <xf numFmtId="0" fontId="16" fillId="0" borderId="0" xfId="0" applyFont="1" applyAlignment="1">
      <alignment horizontal="center" vertical="center"/>
    </xf>
    <xf numFmtId="9" fontId="8" fillId="29" borderId="114" xfId="0" applyNumberFormat="1" applyFont="1" applyFill="1" applyBorder="1" applyAlignment="1">
      <alignment horizontal="right"/>
    </xf>
    <xf numFmtId="9" fontId="10" fillId="0" borderId="135" xfId="0" applyNumberFormat="1" applyFont="1" applyBorder="1" applyAlignment="1">
      <alignment horizontal="center" vertical="center"/>
    </xf>
    <xf numFmtId="9" fontId="10" fillId="0" borderId="131" xfId="0" applyNumberFormat="1" applyFont="1" applyBorder="1" applyAlignment="1">
      <alignment horizontal="center" vertical="center"/>
    </xf>
    <xf numFmtId="177" fontId="20" fillId="29" borderId="114" xfId="0" applyNumberFormat="1" applyFont="1" applyFill="1" applyBorder="1" applyAlignment="1"/>
    <xf numFmtId="0" fontId="7" fillId="29" borderId="12" xfId="0" applyFont="1" applyFill="1" applyBorder="1" applyAlignment="1">
      <alignment horizontal="center"/>
    </xf>
    <xf numFmtId="9" fontId="8" fillId="29" borderId="0" xfId="0" applyNumberFormat="1" applyFont="1" applyFill="1" applyAlignment="1">
      <alignment horizontal="right"/>
    </xf>
    <xf numFmtId="9" fontId="8" fillId="29" borderId="0" xfId="0" applyNumberFormat="1" applyFont="1" applyFill="1" applyAlignment="1">
      <alignment horizontal="left"/>
    </xf>
    <xf numFmtId="0" fontId="16" fillId="29" borderId="18" xfId="0" applyFont="1" applyFill="1" applyBorder="1" applyAlignment="1">
      <alignment horizontal="center"/>
    </xf>
    <xf numFmtId="0" fontId="7" fillId="29" borderId="10" xfId="0" applyFont="1" applyFill="1" applyBorder="1" applyAlignment="1">
      <alignment horizontal="center"/>
    </xf>
    <xf numFmtId="0" fontId="18" fillId="32" borderId="113" xfId="0" applyFont="1" applyFill="1" applyBorder="1" applyAlignment="1"/>
    <xf numFmtId="0" fontId="20" fillId="29" borderId="112" xfId="0" applyFont="1" applyFill="1" applyBorder="1" applyAlignment="1"/>
    <xf numFmtId="0" fontId="8" fillId="29" borderId="136" xfId="0" applyFont="1" applyFill="1" applyBorder="1" applyAlignment="1"/>
    <xf numFmtId="177" fontId="20" fillId="29" borderId="112" xfId="0" applyNumberFormat="1" applyFont="1" applyFill="1" applyBorder="1" applyAlignment="1"/>
    <xf numFmtId="0" fontId="22" fillId="29" borderId="0" xfId="0" applyFont="1" applyFill="1">
      <alignment vertical="center"/>
    </xf>
    <xf numFmtId="0" fontId="0" fillId="29" borderId="0" xfId="0" applyFill="1">
      <alignment vertical="center"/>
    </xf>
    <xf numFmtId="0" fontId="8" fillId="29" borderId="0" xfId="0" applyFont="1" applyFill="1">
      <alignment vertical="center"/>
    </xf>
    <xf numFmtId="0" fontId="16" fillId="29" borderId="0" xfId="0" applyFont="1" applyFill="1" applyAlignment="1">
      <alignment horizontal="center" vertical="center"/>
    </xf>
    <xf numFmtId="3" fontId="8" fillId="29" borderId="135" xfId="0" applyNumberFormat="1" applyFont="1" applyFill="1" applyBorder="1">
      <alignment vertical="center"/>
    </xf>
    <xf numFmtId="0" fontId="8" fillId="29" borderId="0" xfId="0" applyFont="1" applyFill="1" applyAlignment="1">
      <alignment horizontal="left" vertical="center"/>
    </xf>
    <xf numFmtId="3" fontId="8" fillId="29" borderId="131" xfId="0" applyNumberFormat="1" applyFont="1" applyFill="1" applyBorder="1">
      <alignment vertical="center"/>
    </xf>
    <xf numFmtId="9" fontId="17" fillId="29" borderId="135" xfId="0" applyNumberFormat="1" applyFont="1" applyFill="1" applyBorder="1" applyAlignment="1">
      <alignment horizontal="center" vertical="center"/>
    </xf>
    <xf numFmtId="0" fontId="0" fillId="29" borderId="135" xfId="0" applyFill="1" applyBorder="1" applyAlignment="1">
      <alignment horizontal="center" vertical="center"/>
    </xf>
    <xf numFmtId="0" fontId="0" fillId="29" borderId="0" xfId="0" applyFill="1" applyAlignment="1">
      <alignment horizontal="center" vertical="center"/>
    </xf>
    <xf numFmtId="3" fontId="23" fillId="29" borderId="135" xfId="0" applyNumberFormat="1" applyFont="1" applyFill="1" applyBorder="1">
      <alignment vertical="center"/>
    </xf>
    <xf numFmtId="177" fontId="20" fillId="27" borderId="0" xfId="0" applyNumberFormat="1" applyFont="1" applyFill="1" applyAlignment="1"/>
    <xf numFmtId="0" fontId="8" fillId="29" borderId="111" xfId="0" applyFont="1" applyFill="1" applyBorder="1" applyAlignment="1"/>
    <xf numFmtId="0" fontId="8" fillId="29" borderId="121" xfId="0" applyFont="1" applyFill="1" applyBorder="1" applyAlignment="1"/>
    <xf numFmtId="0" fontId="8" fillId="29" borderId="113" xfId="0" applyFont="1" applyFill="1" applyBorder="1" applyAlignment="1"/>
    <xf numFmtId="0" fontId="0" fillId="29" borderId="137" xfId="0" applyFill="1" applyBorder="1" applyAlignment="1"/>
    <xf numFmtId="38" fontId="6" fillId="0" borderId="135" xfId="35" applyFont="1" applyBorder="1" applyAlignment="1">
      <alignment horizontal="center" vertical="center"/>
    </xf>
    <xf numFmtId="38" fontId="15" fillId="0" borderId="0" xfId="35" applyFont="1">
      <alignment vertical="center"/>
    </xf>
    <xf numFmtId="3" fontId="15" fillId="0" borderId="0" xfId="0" applyNumberFormat="1" applyFont="1" applyAlignment="1"/>
    <xf numFmtId="178" fontId="3" fillId="0" borderId="0" xfId="0" applyNumberFormat="1" applyFont="1" applyAlignment="1"/>
    <xf numFmtId="3" fontId="8" fillId="0" borderId="0" xfId="0" applyNumberFormat="1" applyFont="1" applyAlignment="1">
      <alignment horizontal="center"/>
    </xf>
    <xf numFmtId="38" fontId="42" fillId="30" borderId="11" xfId="35" applyFont="1" applyFill="1" applyBorder="1">
      <alignment vertical="center"/>
    </xf>
    <xf numFmtId="38" fontId="8" fillId="0" borderId="0" xfId="35" applyFont="1" applyBorder="1" applyAlignment="1">
      <alignment vertical="center" wrapText="1"/>
    </xf>
    <xf numFmtId="38" fontId="6" fillId="0" borderId="136" xfId="35" applyFont="1" applyBorder="1" applyAlignment="1">
      <alignment horizontal="center" vertical="center"/>
    </xf>
    <xf numFmtId="38" fontId="43" fillId="0" borderId="0" xfId="35" applyFont="1">
      <alignment vertical="center"/>
    </xf>
    <xf numFmtId="38" fontId="8" fillId="0" borderId="0" xfId="35" applyFont="1" applyAlignment="1">
      <alignment horizontal="right" vertical="center"/>
    </xf>
    <xf numFmtId="38" fontId="44" fillId="0" borderId="0" xfId="35" applyFont="1">
      <alignment vertical="center"/>
    </xf>
    <xf numFmtId="38" fontId="8" fillId="0" borderId="0" xfId="35" applyFont="1" applyBorder="1" applyAlignment="1">
      <alignment horizontal="right" vertical="center"/>
    </xf>
    <xf numFmtId="38" fontId="10" fillId="0" borderId="0" xfId="35" applyFont="1">
      <alignment vertical="center"/>
    </xf>
    <xf numFmtId="38" fontId="10" fillId="0" borderId="0" xfId="35" applyFont="1" applyBorder="1">
      <alignment vertical="center"/>
    </xf>
    <xf numFmtId="38" fontId="8" fillId="32" borderId="138" xfId="35" applyFont="1" applyFill="1" applyBorder="1" applyAlignment="1">
      <alignment horizontal="center" vertical="center" shrinkToFit="1"/>
    </xf>
    <xf numFmtId="38" fontId="8" fillId="32" borderId="139" xfId="35" applyFont="1" applyFill="1" applyBorder="1" applyAlignment="1">
      <alignment horizontal="center" vertical="center" shrinkToFit="1"/>
    </xf>
    <xf numFmtId="38" fontId="10" fillId="32" borderId="140" xfId="35" applyFont="1" applyFill="1" applyBorder="1" applyAlignment="1">
      <alignment horizontal="center" vertical="center" shrinkToFit="1"/>
    </xf>
    <xf numFmtId="38" fontId="8" fillId="32" borderId="141" xfId="35" applyFont="1" applyFill="1" applyBorder="1" applyAlignment="1">
      <alignment horizontal="center" vertical="center" shrinkToFit="1"/>
    </xf>
    <xf numFmtId="38" fontId="8" fillId="32" borderId="142" xfId="35" applyFont="1" applyFill="1" applyBorder="1" applyAlignment="1">
      <alignment horizontal="center" vertical="center" shrinkToFit="1"/>
    </xf>
    <xf numFmtId="38" fontId="10" fillId="32" borderId="143" xfId="35" applyFont="1" applyFill="1" applyBorder="1" applyAlignment="1">
      <alignment horizontal="center" vertical="center" shrinkToFit="1"/>
    </xf>
    <xf numFmtId="38" fontId="10" fillId="32" borderId="144" xfId="35" applyFont="1" applyFill="1" applyBorder="1" applyAlignment="1">
      <alignment horizontal="center" vertical="center" shrinkToFit="1"/>
    </xf>
    <xf numFmtId="38" fontId="15" fillId="0" borderId="0" xfId="35" applyFont="1" applyBorder="1">
      <alignment vertical="center"/>
    </xf>
    <xf numFmtId="38" fontId="8" fillId="32" borderId="138" xfId="35" applyFont="1" applyFill="1" applyBorder="1" applyAlignment="1">
      <alignment horizontal="centerContinuous" vertical="center" wrapText="1" shrinkToFit="1"/>
    </xf>
    <xf numFmtId="38" fontId="8" fillId="32" borderId="139" xfId="35" applyFont="1" applyFill="1" applyBorder="1" applyAlignment="1">
      <alignment horizontal="centerContinuous" vertical="center" wrapText="1" shrinkToFit="1"/>
    </xf>
    <xf numFmtId="38" fontId="10" fillId="32" borderId="143" xfId="35" applyFont="1" applyFill="1" applyBorder="1" applyAlignment="1">
      <alignment horizontal="centerContinuous" vertical="center" wrapText="1" shrinkToFit="1"/>
    </xf>
    <xf numFmtId="38" fontId="8" fillId="32" borderId="142" xfId="35" applyFont="1" applyFill="1" applyBorder="1" applyAlignment="1">
      <alignment horizontal="centerContinuous" vertical="center" wrapText="1" shrinkToFit="1"/>
    </xf>
    <xf numFmtId="38" fontId="10" fillId="32" borderId="140" xfId="35" applyFont="1" applyFill="1" applyBorder="1" applyAlignment="1">
      <alignment horizontal="centerContinuous" vertical="center" wrapText="1" shrinkToFit="1"/>
    </xf>
    <xf numFmtId="38" fontId="10" fillId="32" borderId="144" xfId="35" applyFont="1" applyFill="1" applyBorder="1" applyAlignment="1">
      <alignment horizontal="centerContinuous" vertical="center" wrapText="1" shrinkToFit="1"/>
    </xf>
    <xf numFmtId="38" fontId="7" fillId="0" borderId="138" xfId="35" applyFont="1" applyBorder="1">
      <alignment vertical="center"/>
    </xf>
    <xf numFmtId="38" fontId="7" fillId="0" borderId="139" xfId="35" applyFont="1" applyBorder="1">
      <alignment vertical="center"/>
    </xf>
    <xf numFmtId="38" fontId="7" fillId="0" borderId="143" xfId="35" applyFont="1" applyBorder="1">
      <alignment vertical="center"/>
    </xf>
    <xf numFmtId="38" fontId="7" fillId="0" borderId="142" xfId="35" applyFont="1" applyBorder="1">
      <alignment vertical="center"/>
    </xf>
    <xf numFmtId="38" fontId="7" fillId="0" borderId="140" xfId="35" applyFont="1" applyBorder="1">
      <alignment vertical="center"/>
    </xf>
    <xf numFmtId="38" fontId="7" fillId="0" borderId="144" xfId="35" applyFont="1" applyBorder="1">
      <alignment vertical="center"/>
    </xf>
    <xf numFmtId="38" fontId="7" fillId="0" borderId="145" xfId="35" applyFont="1" applyBorder="1">
      <alignment vertical="center"/>
    </xf>
    <xf numFmtId="38" fontId="7" fillId="0" borderId="146" xfId="35" applyFont="1" applyBorder="1">
      <alignment vertical="center"/>
    </xf>
    <xf numFmtId="38" fontId="7" fillId="0" borderId="147" xfId="35" applyFont="1" applyBorder="1">
      <alignment vertical="center"/>
    </xf>
    <xf numFmtId="38" fontId="7" fillId="0" borderId="148" xfId="35" applyFont="1" applyBorder="1">
      <alignment vertical="center"/>
    </xf>
    <xf numFmtId="38" fontId="7" fillId="0" borderId="149" xfId="35" applyFont="1" applyBorder="1">
      <alignment vertical="center"/>
    </xf>
    <xf numFmtId="38" fontId="7" fillId="0" borderId="150" xfId="35" applyFont="1" applyBorder="1">
      <alignment vertical="center"/>
    </xf>
    <xf numFmtId="38" fontId="7" fillId="0" borderId="151" xfId="35" applyFont="1" applyBorder="1">
      <alignment vertical="center"/>
    </xf>
    <xf numFmtId="38" fontId="7" fillId="0" borderId="152" xfId="35" applyFont="1" applyBorder="1">
      <alignment vertical="center"/>
    </xf>
    <xf numFmtId="38" fontId="7" fillId="0" borderId="153" xfId="35" applyFont="1" applyBorder="1">
      <alignment vertical="center"/>
    </xf>
    <xf numFmtId="38" fontId="15" fillId="0" borderId="0" xfId="35" applyFont="1" applyBorder="1" applyAlignment="1">
      <alignment vertical="top"/>
    </xf>
    <xf numFmtId="38" fontId="8" fillId="0" borderId="29" xfId="35" applyFont="1" applyBorder="1" applyAlignment="1">
      <alignment horizontal="right" vertical="center"/>
    </xf>
    <xf numFmtId="38" fontId="6" fillId="0" borderId="0" xfId="35" applyFont="1" applyBorder="1" applyAlignment="1">
      <alignment horizontal="right" vertical="center"/>
    </xf>
    <xf numFmtId="38" fontId="44" fillId="0" borderId="0" xfId="35" applyFont="1" applyFill="1" applyBorder="1">
      <alignment vertical="center"/>
    </xf>
    <xf numFmtId="38" fontId="6" fillId="0" borderId="29" xfId="35" applyFont="1" applyBorder="1" applyAlignment="1">
      <alignment horizontal="left" vertical="center"/>
    </xf>
    <xf numFmtId="38" fontId="6" fillId="0" borderId="29" xfId="35" applyFont="1" applyBorder="1" applyAlignment="1">
      <alignment horizontal="left" vertical="center" shrinkToFit="1"/>
    </xf>
    <xf numFmtId="38" fontId="6" fillId="0" borderId="154" xfId="35" applyFont="1" applyBorder="1" applyAlignment="1">
      <alignment horizontal="left" vertical="center"/>
    </xf>
    <xf numFmtId="38" fontId="6" fillId="0" borderId="155" xfId="35" applyFont="1" applyBorder="1" applyAlignment="1">
      <alignment horizontal="centerContinuous" vertical="center" wrapText="1"/>
    </xf>
    <xf numFmtId="38" fontId="6" fillId="0" borderId="29" xfId="35" applyFont="1" applyBorder="1" applyAlignment="1">
      <alignment horizontal="centerContinuous" vertical="center"/>
    </xf>
    <xf numFmtId="38" fontId="6" fillId="0" borderId="154" xfId="35" applyFont="1" applyBorder="1" applyAlignment="1">
      <alignment horizontal="centerContinuous" vertical="center"/>
    </xf>
    <xf numFmtId="38" fontId="6" fillId="0" borderId="29" xfId="35" applyFont="1" applyBorder="1" applyAlignment="1">
      <alignment horizontal="centerContinuous" vertical="center" shrinkToFit="1"/>
    </xf>
    <xf numFmtId="38" fontId="6" fillId="0" borderId="156" xfId="35" applyFont="1" applyBorder="1" applyAlignment="1">
      <alignment horizontal="centerContinuous" vertical="center" shrinkToFit="1"/>
    </xf>
    <xf numFmtId="38" fontId="6" fillId="0" borderId="19" xfId="35" applyFont="1" applyBorder="1" applyAlignment="1">
      <alignment horizontal="centerContinuous" vertical="center"/>
    </xf>
    <xf numFmtId="38" fontId="6" fillId="0" borderId="114" xfId="35" applyFont="1" applyBorder="1" applyAlignment="1">
      <alignment horizontal="center" vertical="center"/>
    </xf>
    <xf numFmtId="38" fontId="6" fillId="0" borderId="135" xfId="35" applyFont="1" applyBorder="1" applyAlignment="1">
      <alignment vertical="center"/>
    </xf>
    <xf numFmtId="38" fontId="6" fillId="0" borderId="113" xfId="35" applyFont="1" applyBorder="1" applyAlignment="1">
      <alignment horizontal="center" vertical="center"/>
    </xf>
    <xf numFmtId="38" fontId="6" fillId="0" borderId="113" xfId="35" applyFont="1" applyBorder="1" applyAlignment="1">
      <alignment horizontal="centerContinuous" vertical="center" shrinkToFit="1"/>
    </xf>
    <xf numFmtId="38" fontId="6" fillId="0" borderId="114" xfId="35" applyFont="1" applyBorder="1" applyAlignment="1">
      <alignment horizontal="centerContinuous" vertical="center"/>
    </xf>
    <xf numFmtId="177" fontId="6" fillId="0" borderId="135" xfId="35" applyNumberFormat="1" applyFont="1" applyBorder="1" applyAlignment="1">
      <alignment horizontal="right" vertical="center"/>
    </xf>
    <xf numFmtId="38" fontId="6" fillId="0" borderId="136" xfId="35" applyFont="1" applyBorder="1" applyAlignment="1">
      <alignment vertical="center"/>
    </xf>
    <xf numFmtId="38" fontId="6" fillId="0" borderId="157" xfId="35" applyFont="1" applyBorder="1" applyAlignment="1">
      <alignment horizontal="center" vertical="center"/>
    </xf>
    <xf numFmtId="38" fontId="6" fillId="0" borderId="158" xfId="35" applyFont="1" applyBorder="1" applyAlignment="1">
      <alignment horizontal="center" vertical="center"/>
    </xf>
    <xf numFmtId="38" fontId="6" fillId="0" borderId="159" xfId="35" applyFont="1" applyBorder="1" applyAlignment="1">
      <alignment vertical="center"/>
    </xf>
    <xf numFmtId="38" fontId="6" fillId="0" borderId="112" xfId="35" applyFont="1" applyFill="1" applyBorder="1" applyAlignment="1">
      <alignment horizontal="centerContinuous" vertical="center"/>
    </xf>
    <xf numFmtId="38" fontId="6" fillId="0" borderId="160" xfId="35" applyFont="1" applyFill="1" applyBorder="1" applyAlignment="1">
      <alignment horizontal="centerContinuous" vertical="center"/>
    </xf>
    <xf numFmtId="38" fontId="6" fillId="0" borderId="161" xfId="35" applyFont="1" applyBorder="1" applyAlignment="1">
      <alignment horizontal="centerContinuous" vertical="center"/>
    </xf>
    <xf numFmtId="38" fontId="6" fillId="0" borderId="112" xfId="35" applyFont="1" applyBorder="1" applyAlignment="1">
      <alignment horizontal="centerContinuous" vertical="center"/>
    </xf>
    <xf numFmtId="38" fontId="6" fillId="0" borderId="160" xfId="35" applyFont="1" applyBorder="1" applyAlignment="1">
      <alignment horizontal="centerContinuous" vertical="center"/>
    </xf>
    <xf numFmtId="38" fontId="6" fillId="0" borderId="80" xfId="35" applyFont="1" applyFill="1" applyBorder="1" applyAlignment="1">
      <alignment horizontal="center" vertical="center"/>
    </xf>
    <xf numFmtId="38" fontId="6" fillId="0" borderId="162" xfId="35" applyFont="1" applyFill="1" applyBorder="1" applyAlignment="1">
      <alignment vertical="center"/>
    </xf>
    <xf numFmtId="38" fontId="6" fillId="0" borderId="163" xfId="35" applyFont="1" applyFill="1" applyBorder="1" applyAlignment="1">
      <alignment horizontal="center" vertical="center"/>
    </xf>
    <xf numFmtId="38" fontId="8" fillId="0" borderId="80" xfId="35" applyFont="1" applyFill="1" applyBorder="1">
      <alignment vertical="center"/>
    </xf>
    <xf numFmtId="38" fontId="6" fillId="0" borderId="164" xfId="35" applyFont="1" applyFill="1" applyBorder="1" applyAlignment="1">
      <alignment horizontal="center" vertical="center"/>
    </xf>
    <xf numFmtId="38" fontId="6" fillId="0" borderId="165" xfId="35" applyFont="1" applyBorder="1" applyAlignment="1">
      <alignment horizontal="center" vertical="center"/>
    </xf>
    <xf numFmtId="38" fontId="6" fillId="0" borderId="80" xfId="35" applyFont="1" applyBorder="1" applyAlignment="1">
      <alignment horizontal="center" vertical="center"/>
    </xf>
    <xf numFmtId="38" fontId="6" fillId="0" borderId="77" xfId="35" applyFont="1" applyBorder="1" applyAlignment="1">
      <alignment vertical="center"/>
    </xf>
    <xf numFmtId="38" fontId="6" fillId="0" borderId="0" xfId="35" applyFont="1" applyBorder="1" applyAlignment="1">
      <alignment horizontal="centerContinuous" vertical="center" wrapText="1"/>
    </xf>
    <xf numFmtId="38" fontId="6" fillId="0" borderId="0" xfId="35" applyFont="1" applyBorder="1" applyAlignment="1">
      <alignment horizontal="centerContinuous" vertical="center"/>
    </xf>
    <xf numFmtId="38" fontId="6" fillId="0" borderId="21" xfId="35" applyFont="1" applyBorder="1" applyAlignment="1">
      <alignment horizontal="centerContinuous" vertical="center"/>
    </xf>
    <xf numFmtId="38" fontId="6" fillId="0" borderId="18" xfId="35" applyFont="1" applyBorder="1" applyAlignment="1">
      <alignment horizontal="centerContinuous" vertical="center"/>
    </xf>
    <xf numFmtId="38" fontId="6" fillId="0" borderId="121" xfId="35" applyFont="1" applyBorder="1" applyAlignment="1">
      <alignment horizontal="centerContinuous" vertical="center"/>
    </xf>
    <xf numFmtId="38" fontId="6" fillId="0" borderId="166" xfId="35" applyFont="1" applyBorder="1" applyAlignment="1">
      <alignment horizontal="centerContinuous" vertical="center"/>
    </xf>
    <xf numFmtId="38" fontId="6" fillId="0" borderId="114" xfId="35" applyFont="1" applyBorder="1" applyAlignment="1">
      <alignment horizontal="centerContinuous" vertical="center" shrinkToFit="1"/>
    </xf>
    <xf numFmtId="38" fontId="8" fillId="0" borderId="114" xfId="35" applyFont="1" applyBorder="1">
      <alignment vertical="center"/>
    </xf>
    <xf numFmtId="38" fontId="6" fillId="0" borderId="112" xfId="35" applyFont="1" applyBorder="1" applyAlignment="1">
      <alignment horizontal="centerContinuous" vertical="center" shrinkToFit="1"/>
    </xf>
    <xf numFmtId="38" fontId="6" fillId="0" borderId="120" xfId="35" applyFont="1" applyBorder="1" applyAlignment="1">
      <alignment horizontal="centerContinuous" vertical="center" shrinkToFit="1"/>
    </xf>
    <xf numFmtId="38" fontId="8" fillId="0" borderId="111" xfId="35" applyFont="1" applyBorder="1" applyAlignment="1">
      <alignment horizontal="centerContinuous" vertical="center" wrapText="1"/>
    </xf>
    <xf numFmtId="38" fontId="8" fillId="0" borderId="111" xfId="35" applyFont="1" applyBorder="1" applyAlignment="1">
      <alignment horizontal="centerContinuous" vertical="center"/>
    </xf>
    <xf numFmtId="38" fontId="8" fillId="0" borderId="167" xfId="35" applyFont="1" applyBorder="1" applyAlignment="1">
      <alignment horizontal="centerContinuous" vertical="center"/>
    </xf>
    <xf numFmtId="38" fontId="8" fillId="0" borderId="161" xfId="35" applyFont="1" applyBorder="1" applyAlignment="1">
      <alignment horizontal="centerContinuous" vertical="center" wrapText="1"/>
    </xf>
    <xf numFmtId="38" fontId="6" fillId="0" borderId="113" xfId="35" applyFont="1" applyBorder="1" applyAlignment="1">
      <alignment horizontal="centerContinuous" vertical="center"/>
    </xf>
    <xf numFmtId="38" fontId="6" fillId="0" borderId="119" xfId="35" applyFont="1" applyBorder="1" applyAlignment="1">
      <alignment horizontal="center" vertical="center"/>
    </xf>
    <xf numFmtId="38" fontId="6" fillId="0" borderId="113" xfId="35" applyFont="1" applyBorder="1" applyAlignment="1">
      <alignment horizontal="center" vertical="center" wrapText="1"/>
    </xf>
    <xf numFmtId="38" fontId="6" fillId="0" borderId="114" xfId="35" applyFont="1" applyBorder="1" applyAlignment="1">
      <alignment horizontal="center" vertical="center" wrapText="1"/>
    </xf>
    <xf numFmtId="38" fontId="6" fillId="0" borderId="159" xfId="35" applyFont="1" applyBorder="1" applyAlignment="1">
      <alignment vertical="center" wrapText="1"/>
    </xf>
    <xf numFmtId="38" fontId="6" fillId="0" borderId="157" xfId="35" applyFont="1" applyBorder="1" applyAlignment="1">
      <alignment horizontal="center" vertical="center" wrapText="1"/>
    </xf>
    <xf numFmtId="38" fontId="6" fillId="0" borderId="113" xfId="35" applyFont="1" applyFill="1" applyBorder="1" applyAlignment="1">
      <alignment horizontal="center" vertical="center"/>
    </xf>
    <xf numFmtId="38" fontId="6" fillId="0" borderId="114" xfId="35" applyFont="1" applyFill="1" applyBorder="1" applyAlignment="1">
      <alignment horizontal="center" vertical="center"/>
    </xf>
    <xf numFmtId="38" fontId="8" fillId="0" borderId="114" xfId="35" applyFont="1" applyFill="1" applyBorder="1">
      <alignment vertical="center"/>
    </xf>
    <xf numFmtId="38" fontId="6" fillId="0" borderId="158" xfId="35" applyFont="1" applyFill="1" applyBorder="1" applyAlignment="1">
      <alignment horizontal="center" vertical="center"/>
    </xf>
    <xf numFmtId="38" fontId="6" fillId="0" borderId="0" xfId="35" applyFont="1" applyBorder="1" applyAlignment="1">
      <alignment horizontal="center" vertical="center"/>
    </xf>
    <xf numFmtId="38" fontId="6" fillId="0" borderId="117" xfId="35" applyFont="1" applyBorder="1" applyAlignment="1">
      <alignment vertical="center"/>
    </xf>
    <xf numFmtId="38" fontId="6" fillId="0" borderId="121" xfId="35" applyFont="1" applyFill="1" applyBorder="1" applyAlignment="1">
      <alignment horizontal="center" vertical="center"/>
    </xf>
    <xf numFmtId="38" fontId="6" fillId="0" borderId="0" xfId="35" applyFont="1" applyFill="1" applyBorder="1" applyAlignment="1">
      <alignment horizontal="center" vertical="center"/>
    </xf>
    <xf numFmtId="38" fontId="6" fillId="0" borderId="21" xfId="35" applyFont="1" applyFill="1" applyBorder="1" applyAlignment="1">
      <alignment horizontal="center" vertical="center"/>
    </xf>
    <xf numFmtId="38" fontId="6" fillId="0" borderId="18" xfId="35" applyFont="1" applyBorder="1" applyAlignment="1">
      <alignment horizontal="center" vertical="center"/>
    </xf>
    <xf numFmtId="38" fontId="6" fillId="0" borderId="167" xfId="35" applyFont="1" applyBorder="1" applyAlignment="1">
      <alignment vertical="center"/>
    </xf>
    <xf numFmtId="38" fontId="6" fillId="0" borderId="29" xfId="35" applyFont="1" applyBorder="1" applyAlignment="1">
      <alignment horizontal="centerContinuous" vertical="center" wrapText="1"/>
    </xf>
    <xf numFmtId="38" fontId="6" fillId="0" borderId="156" xfId="35" applyFont="1" applyBorder="1" applyAlignment="1">
      <alignment horizontal="centerContinuous" vertical="center"/>
    </xf>
    <xf numFmtId="38" fontId="6" fillId="0" borderId="122" xfId="35" applyFont="1" applyBorder="1" applyAlignment="1">
      <alignment horizontal="centerContinuous" vertical="center"/>
    </xf>
    <xf numFmtId="38" fontId="6" fillId="0" borderId="111" xfId="35" applyFont="1" applyBorder="1" applyAlignment="1">
      <alignment horizontal="centerContinuous" vertical="center" wrapText="1"/>
    </xf>
    <xf numFmtId="38" fontId="6" fillId="0" borderId="112" xfId="35" applyFont="1" applyBorder="1" applyAlignment="1">
      <alignment horizontal="centerContinuous" vertical="center" wrapText="1"/>
    </xf>
    <xf numFmtId="38" fontId="6" fillId="0" borderId="80" xfId="35" applyFont="1" applyBorder="1" applyAlignment="1">
      <alignment horizontal="centerContinuous" vertical="center" wrapText="1"/>
    </xf>
    <xf numFmtId="38" fontId="6" fillId="0" borderId="80" xfId="35" applyFont="1" applyBorder="1" applyAlignment="1">
      <alignment horizontal="centerContinuous" vertical="center"/>
    </xf>
    <xf numFmtId="38" fontId="6" fillId="0" borderId="168" xfId="35" applyFont="1" applyBorder="1" applyAlignment="1">
      <alignment vertical="center"/>
    </xf>
    <xf numFmtId="38" fontId="6" fillId="0" borderId="163" xfId="35" applyFont="1" applyBorder="1" applyAlignment="1">
      <alignment horizontal="centerContinuous" vertical="center" shrinkToFit="1"/>
    </xf>
    <xf numFmtId="38" fontId="6" fillId="0" borderId="162" xfId="35" applyFont="1" applyBorder="1" applyAlignment="1">
      <alignment vertical="center"/>
    </xf>
    <xf numFmtId="38" fontId="8" fillId="0" borderId="80" xfId="35" applyFont="1" applyBorder="1">
      <alignment vertical="center"/>
    </xf>
    <xf numFmtId="38" fontId="6" fillId="0" borderId="80" xfId="35" applyFont="1" applyBorder="1" applyAlignment="1">
      <alignment horizontal="centerContinuous" vertical="center" shrinkToFit="1"/>
    </xf>
    <xf numFmtId="38" fontId="6" fillId="0" borderId="164" xfId="35" applyFont="1" applyBorder="1" applyAlignment="1">
      <alignment horizontal="center" vertical="center"/>
    </xf>
    <xf numFmtId="38" fontId="6" fillId="0" borderId="163" xfId="35" applyFont="1" applyBorder="1" applyAlignment="1">
      <alignment horizontal="center" vertical="center"/>
    </xf>
    <xf numFmtId="38" fontId="6" fillId="0" borderId="159" xfId="35" applyFont="1" applyBorder="1" applyAlignment="1">
      <alignment horizontal="center" vertical="center"/>
    </xf>
    <xf numFmtId="38" fontId="7" fillId="0" borderId="0" xfId="35" applyFont="1" applyAlignment="1">
      <alignment horizontal="left" vertical="center" indent="1"/>
    </xf>
    <xf numFmtId="0" fontId="10" fillId="32" borderId="111" xfId="0" applyFont="1" applyFill="1" applyBorder="1" applyAlignment="1"/>
    <xf numFmtId="0" fontId="17" fillId="32" borderId="111" xfId="0" applyFont="1" applyFill="1" applyBorder="1" applyAlignment="1"/>
    <xf numFmtId="0" fontId="10" fillId="29" borderId="121" xfId="0" applyFont="1" applyFill="1" applyBorder="1" applyAlignment="1"/>
    <xf numFmtId="0" fontId="0" fillId="29" borderId="113" xfId="0" applyFill="1" applyBorder="1" applyAlignment="1"/>
    <xf numFmtId="0" fontId="12" fillId="32" borderId="113" xfId="0" applyFont="1" applyFill="1" applyBorder="1" applyAlignment="1"/>
    <xf numFmtId="0" fontId="10" fillId="29" borderId="111" xfId="0" applyFont="1" applyFill="1" applyBorder="1" applyAlignment="1"/>
    <xf numFmtId="0" fontId="8" fillId="29" borderId="121" xfId="0" applyFont="1" applyFill="1" applyBorder="1" applyAlignment="1">
      <alignment horizontal="left" indent="1"/>
    </xf>
    <xf numFmtId="0" fontId="10" fillId="29" borderId="113" xfId="0" applyFont="1" applyFill="1" applyBorder="1" applyAlignment="1"/>
    <xf numFmtId="0" fontId="10" fillId="29" borderId="121" xfId="0" applyFont="1" applyFill="1" applyBorder="1" applyAlignment="1">
      <alignment horizontal="left"/>
    </xf>
    <xf numFmtId="0" fontId="10" fillId="29" borderId="136" xfId="0" applyFont="1" applyFill="1" applyBorder="1" applyAlignment="1"/>
    <xf numFmtId="0" fontId="8" fillId="29" borderId="112" xfId="0" applyFont="1" applyFill="1" applyBorder="1" applyAlignment="1">
      <alignment horizontal="right"/>
    </xf>
    <xf numFmtId="9" fontId="0" fillId="29" borderId="112" xfId="0" applyNumberFormat="1" applyFill="1" applyBorder="1" applyAlignment="1"/>
    <xf numFmtId="0" fontId="12" fillId="32" borderId="118" xfId="0" applyFont="1" applyFill="1" applyBorder="1" applyAlignment="1">
      <alignment horizontal="center"/>
    </xf>
    <xf numFmtId="177" fontId="19" fillId="29" borderId="123" xfId="35" applyNumberFormat="1" applyFont="1" applyFill="1" applyBorder="1" applyAlignment="1">
      <alignment shrinkToFit="1"/>
    </xf>
    <xf numFmtId="177" fontId="19" fillId="29" borderId="117" xfId="35" applyNumberFormat="1" applyFont="1" applyFill="1" applyBorder="1" applyAlignment="1">
      <alignment shrinkToFit="1"/>
    </xf>
    <xf numFmtId="38" fontId="8" fillId="29" borderId="0" xfId="35" applyFont="1" applyFill="1" applyBorder="1">
      <alignment vertical="center"/>
    </xf>
    <xf numFmtId="177" fontId="20" fillId="29" borderId="123" xfId="35" applyNumberFormat="1" applyFont="1" applyFill="1" applyBorder="1" applyAlignment="1">
      <alignment shrinkToFit="1"/>
    </xf>
    <xf numFmtId="177" fontId="19" fillId="29" borderId="118" xfId="35" applyNumberFormat="1" applyFont="1" applyFill="1" applyBorder="1" applyAlignment="1">
      <alignment shrinkToFit="1"/>
    </xf>
    <xf numFmtId="177" fontId="20" fillId="29" borderId="135" xfId="35" applyNumberFormat="1" applyFont="1" applyFill="1" applyBorder="1" applyAlignment="1">
      <alignment shrinkToFit="1"/>
    </xf>
    <xf numFmtId="177" fontId="19" fillId="29" borderId="135" xfId="35" applyNumberFormat="1" applyFont="1" applyFill="1" applyBorder="1" applyAlignment="1">
      <alignment shrinkToFit="1"/>
    </xf>
    <xf numFmtId="38" fontId="27" fillId="29" borderId="123" xfId="35" applyFont="1" applyFill="1" applyBorder="1" applyAlignment="1">
      <alignment shrinkToFit="1"/>
    </xf>
    <xf numFmtId="177" fontId="46" fillId="29" borderId="117" xfId="45" applyNumberFormat="1" applyFont="1" applyFill="1" applyBorder="1" applyAlignment="1" applyProtection="1"/>
    <xf numFmtId="177" fontId="46" fillId="29" borderId="123" xfId="45" applyNumberFormat="1" applyFont="1" applyFill="1" applyBorder="1" applyAlignment="1" applyProtection="1"/>
    <xf numFmtId="177" fontId="46" fillId="29" borderId="127" xfId="45" applyNumberFormat="1" applyFont="1" applyFill="1" applyBorder="1" applyAlignment="1" applyProtection="1"/>
    <xf numFmtId="38" fontId="27" fillId="29" borderId="133" xfId="35" applyFont="1" applyFill="1" applyBorder="1" applyAlignment="1">
      <alignment shrinkToFit="1"/>
    </xf>
    <xf numFmtId="0" fontId="6" fillId="29" borderId="169" xfId="51" applyFill="1" applyBorder="1"/>
    <xf numFmtId="177" fontId="46" fillId="29" borderId="130" xfId="45" applyNumberFormat="1" applyFont="1" applyFill="1" applyBorder="1" applyAlignment="1" applyProtection="1"/>
    <xf numFmtId="0" fontId="18" fillId="32" borderId="118" xfId="0" applyFont="1" applyFill="1" applyBorder="1" applyAlignment="1">
      <alignment horizontal="center"/>
    </xf>
    <xf numFmtId="38" fontId="15" fillId="29" borderId="0" xfId="35" applyFont="1" applyFill="1" applyBorder="1">
      <alignment vertical="center"/>
    </xf>
    <xf numFmtId="177" fontId="20" fillId="29" borderId="11" xfId="0" applyNumberFormat="1" applyFont="1" applyFill="1" applyBorder="1" applyAlignment="1"/>
    <xf numFmtId="3" fontId="20" fillId="29" borderId="114" xfId="0" applyNumberFormat="1" applyFont="1" applyFill="1" applyBorder="1" applyAlignment="1"/>
    <xf numFmtId="0" fontId="14" fillId="0" borderId="0" xfId="0" applyFont="1">
      <alignment vertical="center"/>
    </xf>
    <xf numFmtId="38" fontId="7" fillId="32" borderId="156" xfId="35" applyFont="1" applyFill="1" applyBorder="1">
      <alignment vertical="center"/>
    </xf>
    <xf numFmtId="38" fontId="10" fillId="32" borderId="18" xfId="35" applyFont="1" applyFill="1" applyBorder="1">
      <alignment vertical="center"/>
    </xf>
    <xf numFmtId="38" fontId="15" fillId="32" borderId="18" xfId="35" applyFont="1" applyFill="1" applyBorder="1">
      <alignment vertical="center"/>
    </xf>
    <xf numFmtId="38" fontId="15" fillId="32" borderId="157" xfId="35" applyFont="1" applyFill="1" applyBorder="1" applyAlignment="1">
      <alignment horizontal="center" vertical="center"/>
    </xf>
    <xf numFmtId="38" fontId="9" fillId="32" borderId="12" xfId="35" applyFont="1" applyFill="1" applyBorder="1">
      <alignment vertical="center"/>
    </xf>
    <xf numFmtId="38" fontId="7" fillId="32" borderId="114" xfId="35" applyFont="1" applyFill="1" applyBorder="1" applyAlignment="1">
      <alignment horizontal="center" vertical="center" shrinkToFit="1"/>
    </xf>
    <xf numFmtId="38" fontId="7" fillId="32" borderId="0" xfId="35" applyFont="1" applyFill="1" applyBorder="1" applyAlignment="1">
      <alignment horizontal="center" vertical="center" shrinkToFit="1"/>
    </xf>
    <xf numFmtId="38" fontId="6" fillId="32" borderId="170" xfId="35" applyFont="1" applyFill="1" applyBorder="1">
      <alignment vertical="center"/>
    </xf>
    <xf numFmtId="38" fontId="6" fillId="32" borderId="72" xfId="35" applyFont="1" applyFill="1" applyBorder="1">
      <alignment vertical="center"/>
    </xf>
    <xf numFmtId="38" fontId="8" fillId="32" borderId="141" xfId="35" applyFont="1" applyFill="1" applyBorder="1" applyAlignment="1">
      <alignment horizontal="centerContinuous" vertical="center" wrapText="1" shrinkToFit="1"/>
    </xf>
    <xf numFmtId="38" fontId="7" fillId="32" borderId="19" xfId="35" applyFont="1" applyFill="1" applyBorder="1">
      <alignment vertical="center"/>
    </xf>
    <xf numFmtId="38" fontId="10" fillId="32" borderId="21" xfId="35" applyFont="1" applyFill="1" applyBorder="1">
      <alignment vertical="center"/>
    </xf>
    <xf numFmtId="38" fontId="15" fillId="32" borderId="21" xfId="35" applyFont="1" applyFill="1" applyBorder="1">
      <alignment vertical="center"/>
    </xf>
    <xf numFmtId="38" fontId="15" fillId="32" borderId="158" xfId="35" applyFont="1" applyFill="1" applyBorder="1" applyAlignment="1">
      <alignment horizontal="center" vertical="center"/>
    </xf>
    <xf numFmtId="38" fontId="9" fillId="32" borderId="10" xfId="35" applyFont="1" applyFill="1" applyBorder="1">
      <alignment vertical="center"/>
    </xf>
    <xf numFmtId="38" fontId="6" fillId="0" borderId="0" xfId="35" applyFont="1" applyBorder="1" applyAlignment="1">
      <alignment horizontal="left" vertical="center"/>
    </xf>
    <xf numFmtId="38" fontId="7" fillId="32" borderId="19" xfId="35" applyFont="1" applyFill="1" applyBorder="1" applyAlignment="1">
      <alignment horizontal="center" vertical="center" shrinkToFit="1"/>
    </xf>
    <xf numFmtId="38" fontId="7" fillId="32" borderId="158" xfId="35" applyFont="1" applyFill="1" applyBorder="1" applyAlignment="1">
      <alignment horizontal="center" vertical="center" shrinkToFit="1"/>
    </xf>
    <xf numFmtId="38" fontId="7" fillId="32" borderId="160" xfId="35" applyFont="1" applyFill="1" applyBorder="1" applyAlignment="1">
      <alignment horizontal="center" vertical="center" shrinkToFit="1"/>
    </xf>
    <xf numFmtId="38" fontId="7" fillId="32" borderId="164" xfId="35" applyFont="1" applyFill="1" applyBorder="1" applyAlignment="1">
      <alignment horizontal="center" vertical="center" shrinkToFit="1"/>
    </xf>
    <xf numFmtId="38" fontId="7" fillId="32" borderId="21" xfId="35" applyFont="1" applyFill="1" applyBorder="1" applyAlignment="1">
      <alignment horizontal="center" vertical="center" shrinkToFit="1"/>
    </xf>
    <xf numFmtId="38" fontId="6" fillId="32" borderId="171" xfId="35" applyFont="1" applyFill="1" applyBorder="1">
      <alignment vertical="center"/>
    </xf>
    <xf numFmtId="38" fontId="6" fillId="32" borderId="47" xfId="35" applyFont="1" applyFill="1" applyBorder="1">
      <alignment vertical="center"/>
    </xf>
    <xf numFmtId="38" fontId="10" fillId="32" borderId="11" xfId="35" applyFont="1" applyFill="1" applyBorder="1">
      <alignment vertical="center"/>
    </xf>
    <xf numFmtId="38" fontId="9" fillId="32" borderId="27" xfId="35" applyFont="1" applyFill="1" applyBorder="1">
      <alignment vertical="center"/>
    </xf>
    <xf numFmtId="38" fontId="9" fillId="32" borderId="20" xfId="35" applyFont="1" applyFill="1" applyBorder="1">
      <alignment vertical="center"/>
    </xf>
    <xf numFmtId="38" fontId="9" fillId="32" borderId="73" xfId="35" applyFont="1" applyFill="1" applyBorder="1">
      <alignment vertical="center"/>
    </xf>
    <xf numFmtId="38" fontId="42" fillId="0" borderId="0" xfId="35" applyFont="1" applyFill="1" applyBorder="1">
      <alignment vertical="center"/>
    </xf>
    <xf numFmtId="38" fontId="42" fillId="28" borderId="11" xfId="35" applyFont="1" applyFill="1" applyBorder="1">
      <alignment vertical="center"/>
    </xf>
    <xf numFmtId="38" fontId="0" fillId="0" borderId="0" xfId="35" applyFont="1">
      <alignment vertical="center"/>
    </xf>
    <xf numFmtId="38" fontId="8" fillId="0" borderId="0" xfId="35" applyFont="1" applyAlignment="1">
      <alignment horizontal="center" vertical="center" wrapText="1"/>
    </xf>
    <xf numFmtId="0" fontId="10" fillId="0" borderId="0" xfId="0" applyFont="1" applyAlignment="1">
      <alignment horizontal="right" vertical="center"/>
    </xf>
    <xf numFmtId="38" fontId="17" fillId="0" borderId="0" xfId="35" applyFont="1">
      <alignment vertical="center"/>
    </xf>
    <xf numFmtId="0" fontId="17" fillId="0" borderId="0" xfId="0" applyFont="1">
      <alignment vertical="center"/>
    </xf>
    <xf numFmtId="38" fontId="8" fillId="0" borderId="135" xfId="35" applyFont="1" applyBorder="1" applyAlignment="1">
      <alignment horizontal="center" vertical="center"/>
    </xf>
    <xf numFmtId="38" fontId="0" fillId="0" borderId="0" xfId="0" applyNumberFormat="1">
      <alignment vertical="center"/>
    </xf>
    <xf numFmtId="38" fontId="0" fillId="0" borderId="135" xfId="35" applyFont="1" applyBorder="1">
      <alignment vertical="center"/>
    </xf>
    <xf numFmtId="0" fontId="0" fillId="0" borderId="135" xfId="0" applyBorder="1">
      <alignment vertical="center"/>
    </xf>
    <xf numFmtId="38" fontId="17" fillId="0" borderId="135" xfId="35" applyFont="1" applyBorder="1">
      <alignment vertical="center"/>
    </xf>
    <xf numFmtId="38" fontId="0" fillId="0" borderId="136" xfId="35" applyFont="1" applyBorder="1">
      <alignment vertical="center"/>
    </xf>
    <xf numFmtId="38" fontId="0" fillId="0" borderId="137" xfId="0" applyNumberFormat="1" applyBorder="1">
      <alignment vertical="center"/>
    </xf>
    <xf numFmtId="38" fontId="8" fillId="0" borderId="136" xfId="35" applyFont="1" applyBorder="1" applyAlignment="1">
      <alignment horizontal="right" vertical="center"/>
    </xf>
    <xf numFmtId="38" fontId="8" fillId="0" borderId="131" xfId="35" applyFont="1" applyBorder="1" applyAlignment="1">
      <alignment horizontal="right" vertical="center"/>
    </xf>
    <xf numFmtId="0" fontId="8" fillId="0" borderId="135" xfId="0" applyFont="1" applyBorder="1" applyAlignment="1">
      <alignment horizontal="center" vertical="center"/>
    </xf>
    <xf numFmtId="0" fontId="0" fillId="0" borderId="0" xfId="0" applyAlignment="1">
      <alignment horizontal="center" vertical="center"/>
    </xf>
    <xf numFmtId="38" fontId="18" fillId="0" borderId="0" xfId="35" applyFont="1">
      <alignment vertical="center"/>
    </xf>
    <xf numFmtId="38" fontId="18" fillId="0" borderId="0" xfId="0" applyNumberFormat="1" applyFont="1">
      <alignment vertical="center"/>
    </xf>
    <xf numFmtId="38" fontId="20" fillId="0" borderId="0" xfId="35" applyFont="1">
      <alignment vertical="center"/>
    </xf>
    <xf numFmtId="3" fontId="41" fillId="30" borderId="137" xfId="0" applyNumberFormat="1" applyFont="1" applyFill="1" applyBorder="1" applyAlignment="1"/>
    <xf numFmtId="3" fontId="41" fillId="0" borderId="0" xfId="0" applyNumberFormat="1" applyFont="1" applyAlignment="1"/>
    <xf numFmtId="0" fontId="48" fillId="0" borderId="0" xfId="52" applyFont="1">
      <alignment vertical="center"/>
    </xf>
    <xf numFmtId="0" fontId="49" fillId="0" borderId="0" xfId="52" applyFont="1">
      <alignment vertical="center"/>
    </xf>
    <xf numFmtId="0" fontId="49" fillId="0" borderId="0" xfId="52" applyFont="1" applyAlignment="1">
      <alignment horizontal="center" vertical="center"/>
    </xf>
    <xf numFmtId="0" fontId="47" fillId="0" borderId="0" xfId="52" applyFont="1">
      <alignment vertical="center"/>
    </xf>
    <xf numFmtId="0" fontId="8" fillId="0" borderId="117" xfId="52" applyFont="1" applyBorder="1" applyAlignment="1">
      <alignment horizontal="center" vertical="center"/>
    </xf>
    <xf numFmtId="0" fontId="8" fillId="0" borderId="117" xfId="52" applyFont="1" applyBorder="1" applyAlignment="1">
      <alignment horizontal="center" vertical="center" wrapText="1"/>
    </xf>
    <xf numFmtId="0" fontId="12" fillId="0" borderId="135" xfId="52" applyFont="1" applyBorder="1" applyAlignment="1">
      <alignment vertical="center" shrinkToFit="1"/>
    </xf>
    <xf numFmtId="0" fontId="8" fillId="0" borderId="135" xfId="52" applyFont="1" applyBorder="1" applyAlignment="1">
      <alignment horizontal="center" vertical="center"/>
    </xf>
    <xf numFmtId="0" fontId="8" fillId="0" borderId="135" xfId="52" applyFont="1" applyBorder="1" applyAlignment="1">
      <alignment vertical="center" wrapText="1"/>
    </xf>
    <xf numFmtId="0" fontId="8" fillId="0" borderId="135" xfId="52" applyFont="1" applyBorder="1">
      <alignment vertical="center"/>
    </xf>
    <xf numFmtId="49" fontId="8" fillId="0" borderId="135" xfId="52" applyNumberFormat="1" applyFont="1" applyBorder="1" applyAlignment="1">
      <alignment horizontal="center" vertical="center"/>
    </xf>
    <xf numFmtId="0" fontId="8" fillId="0" borderId="135" xfId="52" applyFont="1" applyBorder="1" applyAlignment="1">
      <alignment horizontal="center" vertical="center" shrinkToFit="1"/>
    </xf>
    <xf numFmtId="0" fontId="51" fillId="29" borderId="0" xfId="54" applyFont="1" applyFill="1"/>
    <xf numFmtId="0" fontId="48" fillId="29" borderId="0" xfId="54" applyFont="1" applyFill="1"/>
    <xf numFmtId="0" fontId="48" fillId="29" borderId="200" xfId="54" applyFont="1" applyFill="1" applyBorder="1" applyAlignment="1">
      <alignment horizontal="center" vertical="center"/>
    </xf>
    <xf numFmtId="0" fontId="48" fillId="29" borderId="201" xfId="54" applyFont="1" applyFill="1" applyBorder="1" applyAlignment="1">
      <alignment horizontal="center" vertical="center"/>
    </xf>
    <xf numFmtId="0" fontId="48" fillId="29" borderId="10" xfId="54" applyFont="1" applyFill="1" applyBorder="1" applyAlignment="1">
      <alignment horizontal="center" vertical="center"/>
    </xf>
    <xf numFmtId="0" fontId="48" fillId="29" borderId="0" xfId="54" applyFont="1" applyFill="1" applyAlignment="1">
      <alignment vertical="center"/>
    </xf>
    <xf numFmtId="0" fontId="48" fillId="29" borderId="201" xfId="54" applyFont="1" applyFill="1" applyBorder="1" applyAlignment="1">
      <alignment horizontal="center" vertical="center" wrapText="1"/>
    </xf>
    <xf numFmtId="0" fontId="48" fillId="29" borderId="174" xfId="54" applyFont="1" applyFill="1" applyBorder="1" applyAlignment="1">
      <alignment horizontal="center" vertical="center"/>
    </xf>
    <xf numFmtId="0" fontId="48" fillId="29" borderId="118" xfId="54" applyFont="1" applyFill="1" applyBorder="1" applyAlignment="1">
      <alignment vertical="center"/>
    </xf>
    <xf numFmtId="0" fontId="48" fillId="29" borderId="118" xfId="54" applyFont="1" applyFill="1" applyBorder="1"/>
    <xf numFmtId="0" fontId="48" fillId="29" borderId="158" xfId="54" applyFont="1" applyFill="1" applyBorder="1"/>
    <xf numFmtId="0" fontId="48" fillId="29" borderId="135" xfId="54" applyFont="1" applyFill="1" applyBorder="1" applyAlignment="1">
      <alignment vertical="center"/>
    </xf>
    <xf numFmtId="0" fontId="48" fillId="29" borderId="135" xfId="54" applyFont="1" applyFill="1" applyBorder="1"/>
    <xf numFmtId="0" fontId="48" fillId="29" borderId="171" xfId="54" applyFont="1" applyFill="1" applyBorder="1"/>
    <xf numFmtId="0" fontId="48" fillId="29" borderId="135" xfId="54" applyFont="1" applyFill="1" applyBorder="1" applyAlignment="1">
      <alignment horizontal="center"/>
    </xf>
    <xf numFmtId="0" fontId="48" fillId="29" borderId="135" xfId="54" applyFont="1" applyFill="1" applyBorder="1" applyAlignment="1">
      <alignment horizontal="left" vertical="center"/>
    </xf>
    <xf numFmtId="0" fontId="48" fillId="29" borderId="159" xfId="54" applyFont="1" applyFill="1" applyBorder="1"/>
    <xf numFmtId="0" fontId="48" fillId="29" borderId="117" xfId="54" applyFont="1" applyFill="1" applyBorder="1" applyAlignment="1">
      <alignment horizontal="center"/>
    </xf>
    <xf numFmtId="0" fontId="48" fillId="29" borderId="117" xfId="54" applyFont="1" applyFill="1" applyBorder="1"/>
    <xf numFmtId="0" fontId="48" fillId="29" borderId="160" xfId="54" applyFont="1" applyFill="1" applyBorder="1"/>
    <xf numFmtId="0" fontId="48" fillId="29" borderId="136" xfId="54" applyFont="1" applyFill="1" applyBorder="1" applyAlignment="1">
      <alignment horizontal="left" vertical="center"/>
    </xf>
    <xf numFmtId="0" fontId="48" fillId="29" borderId="137" xfId="54" applyFont="1" applyFill="1" applyBorder="1" applyAlignment="1">
      <alignment horizontal="left" vertical="center"/>
    </xf>
    <xf numFmtId="0" fontId="48" fillId="29" borderId="162" xfId="54" applyFont="1" applyFill="1" applyBorder="1"/>
    <xf numFmtId="0" fontId="48" fillId="29" borderId="162" xfId="54" applyFont="1" applyFill="1" applyBorder="1" applyAlignment="1">
      <alignment horizontal="center"/>
    </xf>
    <xf numFmtId="0" fontId="48" fillId="29" borderId="47" xfId="54" applyFont="1" applyFill="1" applyBorder="1" applyAlignment="1">
      <alignment horizontal="center"/>
    </xf>
    <xf numFmtId="0" fontId="48" fillId="29" borderId="77" xfId="54" applyFont="1" applyFill="1" applyBorder="1"/>
    <xf numFmtId="0" fontId="48" fillId="29" borderId="0" xfId="54" applyFont="1" applyFill="1" applyAlignment="1">
      <alignment horizontal="right"/>
    </xf>
    <xf numFmtId="0" fontId="48" fillId="29" borderId="0" xfId="54" applyFont="1" applyFill="1" applyAlignment="1">
      <alignment horizontal="right" vertical="top"/>
    </xf>
    <xf numFmtId="0" fontId="48" fillId="29" borderId="0" xfId="54" applyFont="1" applyFill="1" applyAlignment="1">
      <alignment horizontal="left" vertical="top"/>
    </xf>
    <xf numFmtId="0" fontId="48" fillId="29" borderId="0" xfId="54" applyFont="1" applyFill="1" applyAlignment="1">
      <alignment horizontal="left" vertical="top" wrapText="1"/>
    </xf>
    <xf numFmtId="0" fontId="48" fillId="0" borderId="0" xfId="54" applyFont="1"/>
    <xf numFmtId="0" fontId="51" fillId="0" borderId="0" xfId="54" applyFont="1" applyAlignment="1">
      <alignment vertical="center"/>
    </xf>
    <xf numFmtId="0" fontId="48" fillId="32" borderId="199" xfId="54" applyFont="1" applyFill="1" applyBorder="1" applyAlignment="1">
      <alignment horizontal="center" vertical="center" wrapText="1"/>
    </xf>
    <xf numFmtId="0" fontId="48" fillId="0" borderId="18" xfId="54" applyFont="1" applyBorder="1"/>
    <xf numFmtId="0" fontId="48" fillId="0" borderId="123" xfId="54" applyFont="1" applyBorder="1"/>
    <xf numFmtId="180" fontId="48" fillId="0" borderId="177" xfId="55" applyNumberFormat="1" applyFont="1" applyBorder="1"/>
    <xf numFmtId="180" fontId="48" fillId="0" borderId="0" xfId="55" applyNumberFormat="1" applyFont="1" applyBorder="1"/>
    <xf numFmtId="0" fontId="48" fillId="0" borderId="204" xfId="54" applyFont="1" applyBorder="1"/>
    <xf numFmtId="0" fontId="48" fillId="0" borderId="87" xfId="54" applyFont="1" applyBorder="1"/>
    <xf numFmtId="0" fontId="48" fillId="0" borderId="205" xfId="54" applyFont="1" applyBorder="1"/>
    <xf numFmtId="38" fontId="48" fillId="0" borderId="110" xfId="55" applyFont="1" applyFill="1" applyBorder="1"/>
    <xf numFmtId="38" fontId="48" fillId="0" borderId="0" xfId="55" applyFont="1" applyFill="1" applyBorder="1"/>
    <xf numFmtId="0" fontId="48" fillId="0" borderId="96" xfId="54" applyFont="1" applyBorder="1"/>
    <xf numFmtId="0" fontId="48" fillId="0" borderId="41" xfId="54" applyFont="1" applyBorder="1"/>
    <xf numFmtId="38" fontId="48" fillId="0" borderId="182" xfId="54" applyNumberFormat="1" applyFont="1" applyBorder="1"/>
    <xf numFmtId="38" fontId="48" fillId="0" borderId="98" xfId="55" applyFont="1" applyFill="1" applyBorder="1"/>
    <xf numFmtId="0" fontId="48" fillId="0" borderId="176" xfId="54" applyFont="1" applyBorder="1"/>
    <xf numFmtId="0" fontId="48" fillId="0" borderId="182" xfId="54" applyFont="1" applyBorder="1"/>
    <xf numFmtId="0" fontId="48" fillId="0" borderId="207" xfId="54" applyFont="1" applyBorder="1"/>
    <xf numFmtId="0" fontId="48" fillId="0" borderId="208" xfId="54" applyFont="1" applyBorder="1"/>
    <xf numFmtId="38" fontId="48" fillId="0" borderId="176" xfId="55" applyFont="1" applyFill="1" applyBorder="1"/>
    <xf numFmtId="0" fontId="48" fillId="0" borderId="41" xfId="54" applyFont="1" applyBorder="1" applyAlignment="1">
      <alignment wrapText="1"/>
    </xf>
    <xf numFmtId="38" fontId="48" fillId="0" borderId="185" xfId="54" applyNumberFormat="1" applyFont="1" applyBorder="1"/>
    <xf numFmtId="0" fontId="48" fillId="29" borderId="0" xfId="54" applyFont="1" applyFill="1" applyAlignment="1">
      <alignment vertical="top"/>
    </xf>
    <xf numFmtId="6" fontId="48" fillId="29" borderId="0" xfId="54" applyNumberFormat="1" applyFont="1" applyFill="1"/>
    <xf numFmtId="0" fontId="48" fillId="33" borderId="0" xfId="54" applyFont="1" applyFill="1"/>
    <xf numFmtId="0" fontId="48" fillId="33" borderId="0" xfId="54" applyFont="1" applyFill="1" applyAlignment="1">
      <alignment vertical="top"/>
    </xf>
    <xf numFmtId="0" fontId="53" fillId="0" borderId="0" xfId="54" applyFont="1" applyAlignment="1">
      <alignment vertical="center"/>
    </xf>
    <xf numFmtId="0" fontId="22" fillId="0" borderId="0" xfId="54" applyFont="1" applyAlignment="1">
      <alignment vertical="center"/>
    </xf>
    <xf numFmtId="0" fontId="54" fillId="0" borderId="0" xfId="54" applyFont="1" applyAlignment="1">
      <alignment vertical="center"/>
    </xf>
    <xf numFmtId="0" fontId="55" fillId="0" borderId="0" xfId="54" applyFont="1" applyAlignment="1">
      <alignment horizontal="center" vertical="center"/>
    </xf>
    <xf numFmtId="56" fontId="6" fillId="0" borderId="0" xfId="54" applyNumberFormat="1" applyAlignment="1">
      <alignment horizontal="center" vertical="center"/>
    </xf>
    <xf numFmtId="0" fontId="6" fillId="0" borderId="0" xfId="54" applyAlignment="1">
      <alignment horizontal="center" vertical="center"/>
    </xf>
    <xf numFmtId="0" fontId="7" fillId="0" borderId="0" xfId="54" applyFont="1" applyAlignment="1">
      <alignment vertical="center"/>
    </xf>
    <xf numFmtId="0" fontId="6" fillId="0" borderId="0" xfId="54"/>
    <xf numFmtId="0" fontId="6" fillId="32" borderId="196" xfId="54" applyFill="1" applyBorder="1"/>
    <xf numFmtId="0" fontId="6" fillId="32" borderId="197" xfId="54" applyFill="1" applyBorder="1"/>
    <xf numFmtId="0" fontId="6" fillId="32" borderId="197" xfId="54" applyFill="1" applyBorder="1" applyAlignment="1">
      <alignment horizontal="center"/>
    </xf>
    <xf numFmtId="0" fontId="6" fillId="32" borderId="191" xfId="54" applyFill="1" applyBorder="1" applyAlignment="1">
      <alignment horizontal="center"/>
    </xf>
    <xf numFmtId="0" fontId="8" fillId="32" borderId="198" xfId="54" applyFont="1" applyFill="1" applyBorder="1" applyAlignment="1">
      <alignment horizontal="center" vertical="center" wrapText="1"/>
    </xf>
    <xf numFmtId="0" fontId="6" fillId="32" borderId="188" xfId="54" applyFill="1" applyBorder="1" applyAlignment="1">
      <alignment horizontal="center"/>
    </xf>
    <xf numFmtId="0" fontId="6" fillId="32" borderId="165" xfId="54" applyFill="1" applyBorder="1"/>
    <xf numFmtId="0" fontId="6" fillId="32" borderId="80" xfId="54" applyFill="1" applyBorder="1"/>
    <xf numFmtId="0" fontId="6" fillId="32" borderId="194" xfId="54" applyFill="1" applyBorder="1" applyAlignment="1">
      <alignment horizontal="center"/>
    </xf>
    <xf numFmtId="0" fontId="6" fillId="32" borderId="164" xfId="54" applyFill="1" applyBorder="1" applyAlignment="1">
      <alignment horizontal="center"/>
    </xf>
    <xf numFmtId="0" fontId="45" fillId="0" borderId="18" xfId="54" applyFont="1" applyBorder="1"/>
    <xf numFmtId="0" fontId="6" fillId="0" borderId="0" xfId="54" applyAlignment="1">
      <alignment horizontal="right"/>
    </xf>
    <xf numFmtId="0" fontId="6" fillId="0" borderId="213" xfId="54" applyBorder="1"/>
    <xf numFmtId="180" fontId="6" fillId="0" borderId="177" xfId="55" applyNumberFormat="1" applyFont="1" applyBorder="1"/>
    <xf numFmtId="180" fontId="6" fillId="0" borderId="178" xfId="55" applyNumberFormat="1" applyFont="1" applyBorder="1"/>
    <xf numFmtId="180" fontId="6" fillId="0" borderId="21" xfId="55" applyNumberFormat="1" applyFont="1" applyBorder="1"/>
    <xf numFmtId="0" fontId="45" fillId="0" borderId="204" xfId="54" applyFont="1" applyBorder="1"/>
    <xf numFmtId="0" fontId="6" fillId="0" borderId="108" xfId="54" applyBorder="1"/>
    <xf numFmtId="0" fontId="6" fillId="0" borderId="87" xfId="54" applyBorder="1"/>
    <xf numFmtId="0" fontId="6" fillId="0" borderId="109" xfId="54" applyBorder="1"/>
    <xf numFmtId="38" fontId="6" fillId="0" borderId="208" xfId="55" applyFont="1" applyFill="1" applyBorder="1"/>
    <xf numFmtId="38" fontId="6" fillId="0" borderId="214" xfId="55" applyFont="1" applyFill="1" applyBorder="1"/>
    <xf numFmtId="0" fontId="6" fillId="0" borderId="207" xfId="54" applyBorder="1"/>
    <xf numFmtId="38" fontId="6" fillId="0" borderId="208" xfId="55" applyFont="1" applyBorder="1"/>
    <xf numFmtId="0" fontId="6" fillId="0" borderId="18" xfId="54" applyBorder="1"/>
    <xf numFmtId="0" fontId="6" fillId="0" borderId="96" xfId="54" applyBorder="1"/>
    <xf numFmtId="38" fontId="6" fillId="0" borderId="110" xfId="55" applyFont="1" applyFill="1" applyBorder="1"/>
    <xf numFmtId="38" fontId="6" fillId="0" borderId="110" xfId="55" applyFont="1" applyBorder="1"/>
    <xf numFmtId="0" fontId="45" fillId="0" borderId="156" xfId="54" applyFont="1" applyBorder="1"/>
    <xf numFmtId="0" fontId="6" fillId="0" borderId="215" xfId="54" applyBorder="1"/>
    <xf numFmtId="0" fontId="6" fillId="0" borderId="29" xfId="54" applyBorder="1"/>
    <xf numFmtId="0" fontId="6" fillId="0" borderId="216" xfId="54" applyBorder="1"/>
    <xf numFmtId="38" fontId="6" fillId="0" borderId="186" xfId="55" applyFont="1" applyBorder="1"/>
    <xf numFmtId="38" fontId="6" fillId="0" borderId="19" xfId="55" applyFont="1" applyBorder="1"/>
    <xf numFmtId="38" fontId="6" fillId="0" borderId="214" xfId="55" applyFont="1" applyBorder="1"/>
    <xf numFmtId="0" fontId="6" fillId="0" borderId="97" xfId="54" applyBorder="1"/>
    <xf numFmtId="38" fontId="6" fillId="0" borderId="98" xfId="55" applyFont="1" applyBorder="1"/>
    <xf numFmtId="38" fontId="6" fillId="0" borderId="176" xfId="55" applyFont="1" applyBorder="1"/>
    <xf numFmtId="38" fontId="6" fillId="0" borderId="40" xfId="55" applyFont="1" applyBorder="1"/>
    <xf numFmtId="0" fontId="6" fillId="0" borderId="108" xfId="54" applyBorder="1" applyAlignment="1">
      <alignment horizontal="left"/>
    </xf>
    <xf numFmtId="0" fontId="6" fillId="0" borderId="87" xfId="54" applyBorder="1" applyAlignment="1">
      <alignment horizontal="left" shrinkToFit="1"/>
    </xf>
    <xf numFmtId="0" fontId="6" fillId="0" borderId="181" xfId="54" applyBorder="1"/>
    <xf numFmtId="0" fontId="6" fillId="0" borderId="41" xfId="54" applyBorder="1"/>
    <xf numFmtId="0" fontId="45" fillId="0" borderId="217" xfId="54" applyFont="1" applyBorder="1"/>
    <xf numFmtId="0" fontId="6" fillId="0" borderId="218" xfId="54" applyBorder="1"/>
    <xf numFmtId="0" fontId="6" fillId="0" borderId="218" xfId="54" applyBorder="1" applyAlignment="1">
      <alignment horizontal="right"/>
    </xf>
    <xf numFmtId="0" fontId="6" fillId="0" borderId="219" xfId="54" applyBorder="1"/>
    <xf numFmtId="38" fontId="6" fillId="0" borderId="220" xfId="55" applyFont="1" applyBorder="1"/>
    <xf numFmtId="38" fontId="6" fillId="0" borderId="221" xfId="55" applyFont="1" applyBorder="1"/>
    <xf numFmtId="38" fontId="6" fillId="0" borderId="222" xfId="55" applyFont="1" applyBorder="1"/>
    <xf numFmtId="38" fontId="6" fillId="0" borderId="98" xfId="55" applyFont="1" applyFill="1" applyBorder="1"/>
    <xf numFmtId="38" fontId="6" fillId="0" borderId="176" xfId="55" applyFont="1" applyFill="1" applyBorder="1"/>
    <xf numFmtId="0" fontId="6" fillId="0" borderId="196" xfId="54" applyBorder="1"/>
    <xf numFmtId="0" fontId="6" fillId="0" borderId="197" xfId="54" applyBorder="1"/>
    <xf numFmtId="0" fontId="6" fillId="0" borderId="197" xfId="54" applyBorder="1" applyAlignment="1">
      <alignment horizontal="right"/>
    </xf>
    <xf numFmtId="0" fontId="6" fillId="0" borderId="193" xfId="54" applyBorder="1"/>
    <xf numFmtId="38" fontId="6" fillId="0" borderId="223" xfId="55" applyFont="1" applyFill="1" applyBorder="1"/>
    <xf numFmtId="38" fontId="6" fillId="0" borderId="188" xfId="55" applyFont="1" applyFill="1" applyBorder="1"/>
    <xf numFmtId="38" fontId="6" fillId="0" borderId="177" xfId="55" applyFont="1" applyBorder="1"/>
    <xf numFmtId="38" fontId="6" fillId="0" borderId="21" xfId="55" applyFont="1" applyBorder="1"/>
    <xf numFmtId="0" fontId="6" fillId="0" borderId="69" xfId="54" applyBorder="1"/>
    <xf numFmtId="0" fontId="6" fillId="0" borderId="41" xfId="54" applyBorder="1" applyAlignment="1">
      <alignment horizontal="right"/>
    </xf>
    <xf numFmtId="0" fontId="6" fillId="0" borderId="70" xfId="54" applyBorder="1"/>
    <xf numFmtId="0" fontId="6" fillId="0" borderId="56" xfId="54" applyBorder="1"/>
    <xf numFmtId="0" fontId="6" fillId="0" borderId="56" xfId="54" applyBorder="1" applyAlignment="1">
      <alignment horizontal="right"/>
    </xf>
    <xf numFmtId="0" fontId="6" fillId="0" borderId="101" xfId="54" applyBorder="1"/>
    <xf numFmtId="38" fontId="6" fillId="0" borderId="102" xfId="55" applyFont="1" applyBorder="1"/>
    <xf numFmtId="38" fontId="6" fillId="0" borderId="55" xfId="55" applyFont="1" applyBorder="1"/>
    <xf numFmtId="0" fontId="6" fillId="0" borderId="224" xfId="54" applyBorder="1"/>
    <xf numFmtId="0" fontId="6" fillId="0" borderId="225" xfId="54" applyBorder="1"/>
    <xf numFmtId="0" fontId="6" fillId="0" borderId="225" xfId="54" applyBorder="1" applyAlignment="1">
      <alignment horizontal="right"/>
    </xf>
    <xf numFmtId="0" fontId="6" fillId="0" borderId="226" xfId="54" applyBorder="1"/>
    <xf numFmtId="38" fontId="6" fillId="0" borderId="227" xfId="55" applyFont="1" applyFill="1" applyBorder="1"/>
    <xf numFmtId="38" fontId="6" fillId="0" borderId="228" xfId="55" applyFont="1" applyFill="1" applyBorder="1"/>
    <xf numFmtId="0" fontId="6" fillId="0" borderId="229" xfId="54" applyBorder="1"/>
    <xf numFmtId="0" fontId="6" fillId="0" borderId="230" xfId="54" applyBorder="1"/>
    <xf numFmtId="0" fontId="6" fillId="0" borderId="231" xfId="54" applyBorder="1"/>
    <xf numFmtId="38" fontId="6" fillId="0" borderId="232" xfId="55" applyFont="1" applyFill="1" applyBorder="1"/>
    <xf numFmtId="38" fontId="6" fillId="0" borderId="233" xfId="55" applyFont="1" applyFill="1" applyBorder="1"/>
    <xf numFmtId="38" fontId="6" fillId="0" borderId="40" xfId="55" applyFont="1" applyFill="1" applyBorder="1"/>
    <xf numFmtId="9" fontId="6" fillId="0" borderId="97" xfId="56" applyFont="1" applyBorder="1" applyAlignment="1">
      <alignment horizontal="left"/>
    </xf>
    <xf numFmtId="0" fontId="6" fillId="0" borderId="209" xfId="54" applyBorder="1"/>
    <xf numFmtId="0" fontId="6" fillId="0" borderId="210" xfId="54" applyBorder="1"/>
    <xf numFmtId="0" fontId="6" fillId="0" borderId="234" xfId="54" applyBorder="1"/>
    <xf numFmtId="38" fontId="6" fillId="0" borderId="185" xfId="55" applyFont="1" applyBorder="1"/>
    <xf numFmtId="38" fontId="6" fillId="0" borderId="211" xfId="55" applyFont="1" applyBorder="1"/>
    <xf numFmtId="0" fontId="6" fillId="0" borderId="13" xfId="54" applyBorder="1"/>
    <xf numFmtId="0" fontId="6" fillId="0" borderId="235" xfId="54" applyBorder="1"/>
    <xf numFmtId="38" fontId="6" fillId="0" borderId="13" xfId="55" applyFont="1" applyBorder="1"/>
    <xf numFmtId="38" fontId="6" fillId="0" borderId="178" xfId="55" applyFont="1" applyBorder="1"/>
    <xf numFmtId="0" fontId="45" fillId="0" borderId="0" xfId="54" applyFont="1"/>
    <xf numFmtId="0" fontId="6" fillId="0" borderId="178" xfId="54" applyBorder="1"/>
    <xf numFmtId="0" fontId="6" fillId="0" borderId="96" xfId="54" applyBorder="1" applyAlignment="1">
      <alignment horizontal="left"/>
    </xf>
    <xf numFmtId="38" fontId="6" fillId="0" borderId="187" xfId="55" applyFont="1" applyBorder="1"/>
    <xf numFmtId="38" fontId="6" fillId="0" borderId="63" xfId="55" applyFont="1" applyBorder="1"/>
    <xf numFmtId="0" fontId="6" fillId="0" borderId="165" xfId="54" applyBorder="1"/>
    <xf numFmtId="0" fontId="6" fillId="0" borderId="236" xfId="54" applyBorder="1"/>
    <xf numFmtId="0" fontId="6" fillId="0" borderId="237" xfId="54" applyBorder="1"/>
    <xf numFmtId="38" fontId="6" fillId="0" borderId="185" xfId="55" applyFont="1" applyFill="1" applyBorder="1"/>
    <xf numFmtId="38" fontId="6" fillId="0" borderId="211" xfId="55" applyFont="1" applyFill="1" applyBorder="1"/>
    <xf numFmtId="0" fontId="6" fillId="0" borderId="238" xfId="54" applyBorder="1"/>
    <xf numFmtId="0" fontId="6" fillId="0" borderId="239" xfId="54" applyBorder="1"/>
    <xf numFmtId="0" fontId="6" fillId="0" borderId="240" xfId="54" applyBorder="1"/>
    <xf numFmtId="38" fontId="6" fillId="0" borderId="241" xfId="55" applyFont="1" applyBorder="1"/>
    <xf numFmtId="38" fontId="6" fillId="0" borderId="242" xfId="55" applyFont="1" applyBorder="1"/>
    <xf numFmtId="0" fontId="6" fillId="0" borderId="122" xfId="54" applyBorder="1"/>
    <xf numFmtId="0" fontId="6" fillId="0" borderId="183" xfId="54" applyBorder="1"/>
    <xf numFmtId="0" fontId="6" fillId="0" borderId="82" xfId="54" applyBorder="1"/>
    <xf numFmtId="0" fontId="6" fillId="0" borderId="83" xfId="54" applyBorder="1"/>
    <xf numFmtId="38" fontId="6" fillId="0" borderId="94" xfId="55" applyFont="1" applyBorder="1"/>
    <xf numFmtId="38" fontId="6" fillId="0" borderId="184" xfId="55" applyFont="1" applyBorder="1"/>
    <xf numFmtId="0" fontId="6" fillId="0" borderId="78" xfId="54" applyBorder="1"/>
    <xf numFmtId="0" fontId="6" fillId="0" borderId="190" xfId="54" applyBorder="1"/>
    <xf numFmtId="40" fontId="6" fillId="0" borderId="185" xfId="55" applyNumberFormat="1" applyFont="1" applyBorder="1" applyAlignment="1">
      <alignment horizontal="right"/>
    </xf>
    <xf numFmtId="40" fontId="6" fillId="0" borderId="0" xfId="54" applyNumberFormat="1"/>
    <xf numFmtId="40" fontId="6" fillId="0" borderId="0" xfId="55" applyNumberFormat="1" applyFont="1" applyBorder="1" applyAlignment="1">
      <alignment horizontal="right"/>
    </xf>
    <xf numFmtId="38" fontId="6" fillId="0" borderId="0" xfId="55" applyFont="1" applyBorder="1"/>
    <xf numFmtId="0" fontId="56" fillId="29" borderId="0" xfId="54" applyFont="1" applyFill="1"/>
    <xf numFmtId="0" fontId="56" fillId="29" borderId="0" xfId="54" applyFont="1" applyFill="1" applyAlignment="1">
      <alignment horizontal="left"/>
    </xf>
    <xf numFmtId="0" fontId="48" fillId="0" borderId="165" xfId="54" applyFont="1" applyBorder="1"/>
    <xf numFmtId="0" fontId="6" fillId="0" borderId="0" xfId="54" applyAlignment="1">
      <alignment vertical="center"/>
    </xf>
    <xf numFmtId="0" fontId="44" fillId="0" borderId="0" xfId="54" applyFont="1" applyAlignment="1">
      <alignment vertical="center"/>
    </xf>
    <xf numFmtId="0" fontId="6" fillId="0" borderId="111" xfId="54" applyBorder="1" applyAlignment="1">
      <alignment vertical="center"/>
    </xf>
    <xf numFmtId="0" fontId="6" fillId="0" borderId="112" xfId="54" applyBorder="1" applyAlignment="1">
      <alignment vertical="center"/>
    </xf>
    <xf numFmtId="0" fontId="6" fillId="0" borderId="0" xfId="54" applyAlignment="1">
      <alignment horizontal="left" vertical="center"/>
    </xf>
    <xf numFmtId="0" fontId="12" fillId="0" borderId="0" xfId="54" applyFont="1" applyAlignment="1">
      <alignment vertical="center" shrinkToFit="1"/>
    </xf>
    <xf numFmtId="0" fontId="6" fillId="0" borderId="112" xfId="54" applyBorder="1" applyAlignment="1">
      <alignment horizontal="left" vertical="center"/>
    </xf>
    <xf numFmtId="0" fontId="59" fillId="0" borderId="0" xfId="59" applyFont="1" applyAlignment="1">
      <alignment vertical="center"/>
    </xf>
    <xf numFmtId="0" fontId="60" fillId="0" borderId="0" xfId="60" applyFont="1">
      <alignment vertical="center"/>
    </xf>
    <xf numFmtId="0" fontId="60" fillId="0" borderId="135" xfId="60" applyFont="1" applyBorder="1">
      <alignment vertical="center"/>
    </xf>
    <xf numFmtId="0" fontId="62" fillId="0" borderId="0" xfId="60" applyFont="1" applyAlignment="1">
      <alignment horizontal="left" vertical="center" indent="1"/>
    </xf>
    <xf numFmtId="0" fontId="64" fillId="0" borderId="0" xfId="60" applyFont="1" applyAlignment="1">
      <alignment horizontal="left" vertical="center" indent="1"/>
    </xf>
    <xf numFmtId="0" fontId="2" fillId="0" borderId="0" xfId="60">
      <alignment vertical="center"/>
    </xf>
    <xf numFmtId="0" fontId="68" fillId="0" borderId="111" xfId="60" applyFont="1" applyBorder="1" applyAlignment="1">
      <alignment horizontal="center" vertical="center" textRotation="255"/>
    </xf>
    <xf numFmtId="0" fontId="69" fillId="0" borderId="112" xfId="60" applyFont="1" applyBorder="1">
      <alignment vertical="center"/>
    </xf>
    <xf numFmtId="0" fontId="2" fillId="0" borderId="247" xfId="60" applyBorder="1">
      <alignment vertical="center"/>
    </xf>
    <xf numFmtId="0" fontId="2" fillId="0" borderId="248" xfId="60" applyBorder="1">
      <alignment vertical="center"/>
    </xf>
    <xf numFmtId="0" fontId="2" fillId="0" borderId="249" xfId="60" applyBorder="1">
      <alignment vertical="center"/>
    </xf>
    <xf numFmtId="0" fontId="70" fillId="0" borderId="121" xfId="60" applyFont="1" applyBorder="1" applyAlignment="1">
      <alignment horizontal="center" vertical="center" textRotation="255"/>
    </xf>
    <xf numFmtId="0" fontId="71" fillId="0" borderId="0" xfId="60" applyFont="1">
      <alignment vertical="center"/>
    </xf>
    <xf numFmtId="0" fontId="2" fillId="0" borderId="250" xfId="60" applyBorder="1">
      <alignment vertical="center"/>
    </xf>
    <xf numFmtId="0" fontId="2" fillId="0" borderId="251" xfId="60" applyBorder="1">
      <alignment vertical="center"/>
    </xf>
    <xf numFmtId="0" fontId="2" fillId="0" borderId="252" xfId="60" applyBorder="1">
      <alignment vertical="center"/>
    </xf>
    <xf numFmtId="0" fontId="71" fillId="0" borderId="0" xfId="60" applyFont="1" applyAlignment="1">
      <alignment horizontal="right" vertical="center"/>
    </xf>
    <xf numFmtId="0" fontId="70" fillId="0" borderId="113" xfId="60" applyFont="1" applyBorder="1" applyAlignment="1">
      <alignment horizontal="center" vertical="center" textRotation="255"/>
    </xf>
    <xf numFmtId="0" fontId="2" fillId="0" borderId="114" xfId="60" applyBorder="1">
      <alignment vertical="center"/>
    </xf>
    <xf numFmtId="0" fontId="2" fillId="0" borderId="253" xfId="60" applyBorder="1">
      <alignment vertical="center"/>
    </xf>
    <xf numFmtId="0" fontId="2" fillId="0" borderId="254" xfId="60" applyBorder="1">
      <alignment vertical="center"/>
    </xf>
    <xf numFmtId="0" fontId="2" fillId="0" borderId="255" xfId="60" applyBorder="1">
      <alignment vertical="center"/>
    </xf>
    <xf numFmtId="0" fontId="2" fillId="0" borderId="111" xfId="60" applyBorder="1" applyAlignment="1">
      <alignment horizontal="center" vertical="center" textRotation="255"/>
    </xf>
    <xf numFmtId="0" fontId="71" fillId="0" borderId="112" xfId="60" applyFont="1" applyBorder="1">
      <alignment vertical="center"/>
    </xf>
    <xf numFmtId="0" fontId="2" fillId="0" borderId="121" xfId="60" applyBorder="1" applyAlignment="1">
      <alignment horizontal="center" vertical="center" textRotation="255"/>
    </xf>
    <xf numFmtId="0" fontId="2" fillId="0" borderId="113" xfId="60" applyBorder="1" applyAlignment="1">
      <alignment horizontal="center" vertical="center" textRotation="255"/>
    </xf>
    <xf numFmtId="0" fontId="2" fillId="0" borderId="111" xfId="60" applyBorder="1">
      <alignment vertical="center"/>
    </xf>
    <xf numFmtId="0" fontId="2" fillId="0" borderId="256" xfId="60" applyBorder="1">
      <alignment vertical="center"/>
    </xf>
    <xf numFmtId="0" fontId="2" fillId="0" borderId="257" xfId="60" applyBorder="1">
      <alignment vertical="center"/>
    </xf>
    <xf numFmtId="0" fontId="2" fillId="0" borderId="258" xfId="60" applyBorder="1">
      <alignment vertical="center"/>
    </xf>
    <xf numFmtId="0" fontId="2" fillId="0" borderId="121" xfId="60" applyBorder="1">
      <alignment vertical="center"/>
    </xf>
    <xf numFmtId="0" fontId="2" fillId="0" borderId="259" xfId="60" applyBorder="1">
      <alignment vertical="center"/>
    </xf>
    <xf numFmtId="0" fontId="2" fillId="0" borderId="260" xfId="60" applyBorder="1">
      <alignment vertical="center"/>
    </xf>
    <xf numFmtId="0" fontId="2" fillId="0" borderId="261" xfId="60" applyBorder="1">
      <alignment vertical="center"/>
    </xf>
    <xf numFmtId="0" fontId="2" fillId="0" borderId="262" xfId="60" applyBorder="1">
      <alignment vertical="center"/>
    </xf>
    <xf numFmtId="0" fontId="2" fillId="0" borderId="263" xfId="60" applyBorder="1">
      <alignment vertical="center"/>
    </xf>
    <xf numFmtId="0" fontId="2" fillId="0" borderId="264" xfId="60" applyBorder="1">
      <alignment vertical="center"/>
    </xf>
    <xf numFmtId="0" fontId="2" fillId="0" borderId="113" xfId="60" applyBorder="1">
      <alignment vertical="center"/>
    </xf>
    <xf numFmtId="0" fontId="2" fillId="0" borderId="265" xfId="60" applyBorder="1">
      <alignment vertical="center"/>
    </xf>
    <xf numFmtId="0" fontId="2" fillId="0" borderId="266" xfId="60" applyBorder="1">
      <alignment vertical="center"/>
    </xf>
    <xf numFmtId="0" fontId="2" fillId="0" borderId="267" xfId="60" applyBorder="1">
      <alignment vertical="center"/>
    </xf>
    <xf numFmtId="0" fontId="8" fillId="0" borderId="135" xfId="52" quotePrefix="1" applyFont="1" applyBorder="1" applyAlignment="1">
      <alignment horizontal="center" vertical="center"/>
    </xf>
    <xf numFmtId="0" fontId="12" fillId="0" borderId="135" xfId="52" applyFont="1" applyBorder="1" applyAlignment="1">
      <alignment horizontal="left" vertical="center" shrinkToFit="1"/>
    </xf>
    <xf numFmtId="0" fontId="8" fillId="0" borderId="135" xfId="52" applyFont="1" applyBorder="1" applyAlignment="1">
      <alignment horizontal="left" vertical="center" shrinkToFit="1"/>
    </xf>
    <xf numFmtId="0" fontId="50" fillId="0" borderId="0" xfId="52" applyFont="1" applyAlignment="1">
      <alignment horizontal="center" vertical="center"/>
    </xf>
    <xf numFmtId="0" fontId="48" fillId="0" borderId="0" xfId="0" applyFont="1">
      <alignment vertical="center"/>
    </xf>
    <xf numFmtId="0" fontId="49" fillId="0" borderId="0" xfId="0" applyFont="1">
      <alignment vertical="center"/>
    </xf>
    <xf numFmtId="0" fontId="6" fillId="0" borderId="136" xfId="54" applyBorder="1" applyAlignment="1">
      <alignment vertical="center"/>
    </xf>
    <xf numFmtId="180" fontId="48" fillId="0" borderId="21" xfId="55" applyNumberFormat="1" applyFont="1" applyBorder="1"/>
    <xf numFmtId="38" fontId="48" fillId="0" borderId="214" xfId="55" applyFont="1" applyFill="1" applyBorder="1"/>
    <xf numFmtId="38" fontId="48" fillId="0" borderId="40" xfId="55" applyFont="1" applyFill="1" applyBorder="1"/>
    <xf numFmtId="38" fontId="48" fillId="0" borderId="243" xfId="55" applyFont="1" applyFill="1" applyBorder="1"/>
    <xf numFmtId="38" fontId="48" fillId="0" borderId="211" xfId="54" applyNumberFormat="1" applyFont="1" applyBorder="1"/>
    <xf numFmtId="38" fontId="48" fillId="0" borderId="177" xfId="55" applyFont="1" applyFill="1" applyBorder="1"/>
    <xf numFmtId="38" fontId="48" fillId="0" borderId="21" xfId="55" applyFont="1" applyFill="1" applyBorder="1"/>
    <xf numFmtId="38" fontId="48" fillId="0" borderId="244" xfId="54" applyNumberFormat="1" applyFont="1" applyBorder="1"/>
    <xf numFmtId="38" fontId="48" fillId="0" borderId="185" xfId="55" applyFont="1" applyFill="1" applyBorder="1"/>
    <xf numFmtId="38" fontId="48" fillId="0" borderId="211" xfId="55" applyFont="1" applyFill="1" applyBorder="1"/>
    <xf numFmtId="0" fontId="60" fillId="0" borderId="135" xfId="60" applyFont="1" applyBorder="1" applyAlignment="1">
      <alignment horizontal="center" vertical="top"/>
    </xf>
    <xf numFmtId="0" fontId="60" fillId="0" borderId="135" xfId="60" applyFont="1" applyBorder="1" applyAlignment="1">
      <alignment horizontal="center" vertical="top" wrapText="1"/>
    </xf>
    <xf numFmtId="0" fontId="72" fillId="0" borderId="0" xfId="52" applyFont="1">
      <alignment vertical="center"/>
    </xf>
    <xf numFmtId="0" fontId="73" fillId="0" borderId="0" xfId="52" applyFont="1">
      <alignment vertical="center"/>
    </xf>
    <xf numFmtId="0" fontId="74" fillId="29" borderId="0" xfId="54" applyFont="1" applyFill="1" applyAlignment="1">
      <alignment horizontal="left"/>
    </xf>
    <xf numFmtId="0" fontId="76" fillId="0" borderId="0" xfId="60" applyFont="1">
      <alignment vertical="center"/>
    </xf>
    <xf numFmtId="0" fontId="48" fillId="29" borderId="0" xfId="54" applyFont="1" applyFill="1" applyAlignment="1">
      <alignment vertical="top" wrapText="1"/>
    </xf>
    <xf numFmtId="0" fontId="48" fillId="29" borderId="0" xfId="54" applyFont="1" applyFill="1" applyAlignment="1">
      <alignment wrapText="1"/>
    </xf>
    <xf numFmtId="0" fontId="48" fillId="0" borderId="136" xfId="54" applyFont="1" applyBorder="1" applyAlignment="1">
      <alignment horizontal="centerContinuous" vertical="center"/>
    </xf>
    <xf numFmtId="0" fontId="48" fillId="0" borderId="245" xfId="54" applyFont="1" applyBorder="1" applyAlignment="1">
      <alignment horizontal="centerContinuous" vertical="center"/>
    </xf>
    <xf numFmtId="0" fontId="48" fillId="0" borderId="128" xfId="54" applyFont="1" applyBorder="1" applyAlignment="1">
      <alignment horizontal="centerContinuous" vertical="center"/>
    </xf>
    <xf numFmtId="0" fontId="6" fillId="0" borderId="131" xfId="54" applyBorder="1" applyAlignment="1">
      <alignment vertical="center"/>
    </xf>
    <xf numFmtId="0" fontId="6" fillId="0" borderId="131" xfId="54" applyBorder="1" applyAlignment="1">
      <alignment horizontal="right" vertical="center"/>
    </xf>
    <xf numFmtId="0" fontId="6" fillId="0" borderId="137" xfId="54" applyBorder="1" applyAlignment="1">
      <alignment horizontal="right" vertical="center"/>
    </xf>
    <xf numFmtId="0" fontId="6" fillId="0" borderId="121" xfId="54" applyBorder="1" applyAlignment="1">
      <alignment vertical="center"/>
    </xf>
    <xf numFmtId="0" fontId="6" fillId="34" borderId="137" xfId="54" applyFill="1" applyBorder="1" applyAlignment="1">
      <alignment horizontal="center" vertical="center" wrapText="1"/>
    </xf>
    <xf numFmtId="0" fontId="6" fillId="0" borderId="136" xfId="54" applyBorder="1" applyAlignment="1">
      <alignment horizontal="center" vertical="center" wrapText="1"/>
    </xf>
    <xf numFmtId="0" fontId="6" fillId="0" borderId="131" xfId="54" applyBorder="1" applyAlignment="1">
      <alignment horizontal="center" vertical="center" wrapText="1"/>
    </xf>
    <xf numFmtId="0" fontId="6" fillId="0" borderId="137" xfId="54" applyBorder="1" applyAlignment="1">
      <alignment vertical="center"/>
    </xf>
    <xf numFmtId="0" fontId="6" fillId="0" borderId="111" xfId="54" applyBorder="1" applyAlignment="1">
      <alignment horizontal="left" vertical="center"/>
    </xf>
    <xf numFmtId="0" fontId="6" fillId="0" borderId="113" xfId="54" applyBorder="1" applyAlignment="1">
      <alignment horizontal="left" vertical="center"/>
    </xf>
    <xf numFmtId="38" fontId="0" fillId="0" borderId="131" xfId="57" applyFont="1" applyBorder="1" applyAlignment="1">
      <alignment vertical="center"/>
    </xf>
    <xf numFmtId="38" fontId="0" fillId="0" borderId="136" xfId="57" applyFont="1" applyBorder="1" applyAlignment="1">
      <alignment vertical="center"/>
    </xf>
    <xf numFmtId="38" fontId="6" fillId="0" borderId="137" xfId="54" applyNumberFormat="1" applyBorder="1" applyAlignment="1">
      <alignment vertical="center"/>
    </xf>
    <xf numFmtId="0" fontId="6" fillId="0" borderId="136" xfId="54" applyBorder="1" applyAlignment="1">
      <alignment horizontal="left" vertical="center"/>
    </xf>
    <xf numFmtId="0" fontId="6" fillId="0" borderId="131" xfId="54" applyBorder="1" applyAlignment="1">
      <alignment horizontal="left" vertical="center"/>
    </xf>
    <xf numFmtId="0" fontId="6" fillId="0" borderId="112" xfId="54" applyBorder="1" applyAlignment="1">
      <alignment horizontal="right" vertical="center"/>
    </xf>
    <xf numFmtId="0" fontId="12" fillId="0" borderId="246" xfId="54" applyFont="1" applyBorder="1" applyAlignment="1">
      <alignment vertical="center" shrinkToFit="1"/>
    </xf>
    <xf numFmtId="0" fontId="6" fillId="0" borderId="113" xfId="54" applyBorder="1" applyAlignment="1">
      <alignment vertical="center"/>
    </xf>
    <xf numFmtId="0" fontId="6" fillId="0" borderId="114" xfId="54" applyBorder="1" applyAlignment="1">
      <alignment vertical="center"/>
    </xf>
    <xf numFmtId="0" fontId="6" fillId="0" borderId="119" xfId="54" applyBorder="1" applyAlignment="1">
      <alignment vertical="center"/>
    </xf>
    <xf numFmtId="0" fontId="6" fillId="0" borderId="245" xfId="54" applyBorder="1" applyAlignment="1">
      <alignment vertical="center"/>
    </xf>
    <xf numFmtId="0" fontId="6" fillId="0" borderId="225" xfId="54" applyBorder="1" applyAlignment="1">
      <alignment vertical="center"/>
    </xf>
    <xf numFmtId="0" fontId="6" fillId="0" borderId="137" xfId="54" applyBorder="1" applyAlignment="1">
      <alignment horizontal="center" vertical="center" wrapText="1"/>
    </xf>
    <xf numFmtId="0" fontId="6" fillId="0" borderId="137" xfId="54" applyBorder="1" applyAlignment="1">
      <alignment vertical="center" shrinkToFit="1"/>
    </xf>
    <xf numFmtId="0" fontId="6" fillId="0" borderId="137" xfId="54" applyBorder="1" applyAlignment="1">
      <alignment horizontal="left" vertical="center" shrinkToFit="1"/>
    </xf>
    <xf numFmtId="38" fontId="0" fillId="0" borderId="114" xfId="57" applyFont="1" applyBorder="1" applyAlignment="1">
      <alignment vertical="center"/>
    </xf>
    <xf numFmtId="0" fontId="6" fillId="0" borderId="117" xfId="54" applyBorder="1" applyAlignment="1">
      <alignment vertical="center"/>
    </xf>
    <xf numFmtId="0" fontId="6" fillId="0" borderId="118" xfId="54" applyBorder="1" applyAlignment="1">
      <alignment vertical="center"/>
    </xf>
    <xf numFmtId="0" fontId="12" fillId="0" borderId="118" xfId="54" applyFont="1" applyBorder="1" applyAlignment="1">
      <alignment vertical="center" shrinkToFit="1"/>
    </xf>
    <xf numFmtId="38" fontId="0" fillId="0" borderId="118" xfId="57" applyFont="1" applyBorder="1" applyAlignment="1">
      <alignment vertical="center"/>
    </xf>
    <xf numFmtId="38" fontId="0" fillId="0" borderId="135" xfId="57" applyFont="1" applyBorder="1" applyAlignment="1">
      <alignment vertical="center"/>
    </xf>
    <xf numFmtId="0" fontId="6" fillId="34" borderId="269" xfId="54" applyFill="1" applyBorder="1" applyAlignment="1">
      <alignment horizontal="center" vertical="center" wrapText="1"/>
    </xf>
    <xf numFmtId="0" fontId="6" fillId="0" borderId="71" xfId="54" applyBorder="1" applyAlignment="1">
      <alignment horizontal="center" vertical="center" wrapText="1"/>
    </xf>
    <xf numFmtId="38" fontId="0" fillId="0" borderId="270" xfId="57" applyFont="1" applyBorder="1" applyAlignment="1">
      <alignment vertical="center"/>
    </xf>
    <xf numFmtId="38" fontId="6" fillId="0" borderId="270" xfId="54" applyNumberFormat="1" applyBorder="1" applyAlignment="1">
      <alignment vertical="center"/>
    </xf>
    <xf numFmtId="38" fontId="0" fillId="0" borderId="270" xfId="57" applyFont="1" applyBorder="1" applyAlignment="1">
      <alignment horizontal="right" vertical="center"/>
    </xf>
    <xf numFmtId="38" fontId="6" fillId="0" borderId="271" xfId="54" applyNumberFormat="1" applyBorder="1" applyAlignment="1">
      <alignment vertical="center"/>
    </xf>
    <xf numFmtId="38" fontId="0" fillId="0" borderId="71" xfId="57" applyFont="1" applyBorder="1" applyAlignment="1">
      <alignment vertical="center"/>
    </xf>
    <xf numFmtId="0" fontId="6" fillId="0" borderId="270" xfId="54" applyBorder="1" applyAlignment="1">
      <alignment vertical="center"/>
    </xf>
    <xf numFmtId="0" fontId="6" fillId="0" borderId="71" xfId="54" applyBorder="1" applyAlignment="1">
      <alignment vertical="center"/>
    </xf>
    <xf numFmtId="0" fontId="6" fillId="0" borderId="73" xfId="54" applyBorder="1" applyAlignment="1">
      <alignment vertical="center"/>
    </xf>
    <xf numFmtId="0" fontId="6" fillId="0" borderId="135" xfId="54" applyBorder="1" applyAlignment="1">
      <alignment horizontal="center" vertical="center" wrapText="1"/>
    </xf>
    <xf numFmtId="0" fontId="6" fillId="0" borderId="135" xfId="54" applyBorder="1" applyAlignment="1">
      <alignment vertical="center"/>
    </xf>
    <xf numFmtId="0" fontId="6" fillId="0" borderId="268" xfId="54" applyBorder="1" applyAlignment="1">
      <alignment vertical="center"/>
    </xf>
    <xf numFmtId="0" fontId="6" fillId="0" borderId="114" xfId="54" applyBorder="1" applyAlignment="1">
      <alignment horizontal="left" vertical="center"/>
    </xf>
    <xf numFmtId="0" fontId="6" fillId="0" borderId="119" xfId="54" applyBorder="1" applyAlignment="1">
      <alignment horizontal="left" vertical="center"/>
    </xf>
    <xf numFmtId="38" fontId="0" fillId="0" borderId="113" xfId="57" applyFont="1" applyBorder="1" applyAlignment="1">
      <alignment vertical="center"/>
    </xf>
    <xf numFmtId="38" fontId="6" fillId="0" borderId="272" xfId="54" applyNumberFormat="1" applyBorder="1" applyAlignment="1">
      <alignment vertical="center"/>
    </xf>
    <xf numFmtId="0" fontId="77" fillId="0" borderId="0" xfId="54" applyFont="1" applyAlignment="1">
      <alignment vertical="center"/>
    </xf>
    <xf numFmtId="0" fontId="6" fillId="0" borderId="118" xfId="54" applyBorder="1" applyAlignment="1">
      <alignment horizontal="left" vertical="center"/>
    </xf>
    <xf numFmtId="0" fontId="6" fillId="0" borderId="272" xfId="54" applyBorder="1" applyAlignment="1">
      <alignment vertical="center"/>
    </xf>
    <xf numFmtId="38" fontId="6" fillId="0" borderId="246" xfId="54" applyNumberFormat="1" applyBorder="1" applyAlignment="1">
      <alignment vertical="center"/>
    </xf>
    <xf numFmtId="0" fontId="48" fillId="0" borderId="135" xfId="54" applyFont="1" applyBorder="1" applyAlignment="1">
      <alignment horizontal="center" vertical="center"/>
    </xf>
    <xf numFmtId="38" fontId="48" fillId="0" borderId="118" xfId="55" applyFont="1" applyBorder="1" applyAlignment="1">
      <alignment horizontal="center"/>
    </xf>
    <xf numFmtId="38" fontId="48" fillId="0" borderId="268" xfId="55" applyFont="1" applyBorder="1" applyAlignment="1">
      <alignment horizontal="center"/>
    </xf>
    <xf numFmtId="0" fontId="76" fillId="0" borderId="0" xfId="60" applyFont="1" applyAlignment="1">
      <alignment horizontal="left" vertical="center"/>
    </xf>
    <xf numFmtId="179" fontId="80" fillId="34" borderId="135" xfId="54" applyNumberFormat="1" applyFont="1" applyFill="1" applyBorder="1" applyAlignment="1">
      <alignment horizontal="center" vertical="center" wrapText="1"/>
    </xf>
    <xf numFmtId="0" fontId="81" fillId="34" borderId="212" xfId="54" applyFont="1" applyFill="1" applyBorder="1" applyAlignment="1">
      <alignment horizontal="center" vertical="center" wrapText="1"/>
    </xf>
    <xf numFmtId="0" fontId="82" fillId="34" borderId="136" xfId="54" applyFont="1" applyFill="1" applyBorder="1" applyAlignment="1">
      <alignment horizontal="center" vertical="center" wrapText="1"/>
    </xf>
    <xf numFmtId="0" fontId="83" fillId="35" borderId="117" xfId="60" applyFont="1" applyFill="1" applyBorder="1" applyAlignment="1">
      <alignment horizontal="center" vertical="center"/>
    </xf>
    <xf numFmtId="0" fontId="76" fillId="0" borderId="247" xfId="60" applyFont="1" applyBorder="1">
      <alignment vertical="center"/>
    </xf>
    <xf numFmtId="0" fontId="76" fillId="0" borderId="248" xfId="60" applyFont="1" applyBorder="1">
      <alignment vertical="center"/>
    </xf>
    <xf numFmtId="0" fontId="76" fillId="0" borderId="249" xfId="60" applyFont="1" applyBorder="1">
      <alignment vertical="center"/>
    </xf>
    <xf numFmtId="0" fontId="6" fillId="0" borderId="207" xfId="54" applyFill="1" applyBorder="1"/>
    <xf numFmtId="0" fontId="6" fillId="0" borderId="87" xfId="54" applyFill="1" applyBorder="1" applyAlignment="1">
      <alignment shrinkToFit="1"/>
    </xf>
    <xf numFmtId="0" fontId="6" fillId="0" borderId="29" xfId="54" applyFill="1" applyBorder="1"/>
    <xf numFmtId="0" fontId="6" fillId="0" borderId="87" xfId="54" applyFill="1" applyBorder="1"/>
    <xf numFmtId="0" fontId="6" fillId="0" borderId="96" xfId="54" applyFill="1" applyBorder="1"/>
    <xf numFmtId="0" fontId="6" fillId="0" borderId="98" xfId="54" applyFill="1" applyBorder="1"/>
    <xf numFmtId="0" fontId="6" fillId="0" borderId="96" xfId="54" applyFont="1" applyFill="1" applyBorder="1" applyAlignment="1">
      <alignment shrinkToFit="1"/>
    </xf>
    <xf numFmtId="176" fontId="6" fillId="0" borderId="274" xfId="54" applyNumberFormat="1" applyFill="1" applyBorder="1"/>
    <xf numFmtId="176" fontId="6" fillId="0" borderId="182" xfId="54" applyNumberFormat="1" applyFill="1" applyBorder="1"/>
    <xf numFmtId="40" fontId="6" fillId="0" borderId="244" xfId="54" applyNumberFormat="1" applyFill="1" applyBorder="1"/>
    <xf numFmtId="0" fontId="6" fillId="0" borderId="135" xfId="54" applyFont="1" applyFill="1" applyBorder="1" applyAlignment="1">
      <alignment vertical="center" shrinkToFit="1"/>
    </xf>
    <xf numFmtId="0" fontId="6" fillId="0" borderId="136" xfId="54" applyFont="1" applyFill="1" applyBorder="1" applyAlignment="1">
      <alignment horizontal="left" vertical="center"/>
    </xf>
    <xf numFmtId="0" fontId="6" fillId="0" borderId="131" xfId="54" applyFont="1" applyFill="1" applyBorder="1" applyAlignment="1">
      <alignment horizontal="left" vertical="center"/>
    </xf>
    <xf numFmtId="38" fontId="48" fillId="0" borderId="198" xfId="54" applyNumberFormat="1" applyFont="1" applyFill="1" applyBorder="1"/>
    <xf numFmtId="38" fontId="48" fillId="0" borderId="162" xfId="54" applyNumberFormat="1" applyFont="1" applyFill="1" applyBorder="1"/>
    <xf numFmtId="0" fontId="71" fillId="0" borderId="0" xfId="60" applyFont="1" applyFill="1">
      <alignment vertical="center"/>
    </xf>
    <xf numFmtId="0" fontId="10" fillId="32" borderId="136" xfId="0" applyFont="1" applyFill="1" applyBorder="1" applyAlignment="1">
      <alignment horizontal="center" vertical="center"/>
    </xf>
    <xf numFmtId="0" fontId="0" fillId="0" borderId="131" xfId="0" applyBorder="1" applyAlignment="1">
      <alignment horizontal="center" vertical="center"/>
    </xf>
    <xf numFmtId="0" fontId="0" fillId="0" borderId="137" xfId="0" applyBorder="1" applyAlignment="1">
      <alignment horizontal="center" vertical="center"/>
    </xf>
    <xf numFmtId="38" fontId="8" fillId="0" borderId="172" xfId="35" applyFont="1" applyBorder="1" applyAlignment="1">
      <alignment horizontal="center" vertical="center" textRotation="255"/>
    </xf>
    <xf numFmtId="38" fontId="8" fillId="0" borderId="180" xfId="35" applyFont="1" applyBorder="1" applyAlignment="1">
      <alignment horizontal="center" vertical="center" textRotation="255"/>
    </xf>
    <xf numFmtId="38" fontId="8" fillId="0" borderId="189" xfId="35" applyFont="1" applyBorder="1" applyAlignment="1">
      <alignment horizontal="center" vertical="center" textRotation="255"/>
    </xf>
    <xf numFmtId="38" fontId="8" fillId="0" borderId="172" xfId="35" applyFont="1" applyBorder="1" applyAlignment="1">
      <alignment horizontal="center" vertical="center" textRotation="255" shrinkToFit="1"/>
    </xf>
    <xf numFmtId="38" fontId="8" fillId="0" borderId="180" xfId="35" applyFont="1" applyBorder="1" applyAlignment="1">
      <alignment horizontal="center" vertical="center" textRotation="255" shrinkToFit="1"/>
    </xf>
    <xf numFmtId="38" fontId="8" fillId="0" borderId="189" xfId="35" applyFont="1" applyBorder="1" applyAlignment="1">
      <alignment horizontal="center" vertical="center" textRotation="255" shrinkToFit="1"/>
    </xf>
    <xf numFmtId="38" fontId="7" fillId="32" borderId="155" xfId="35" applyFont="1" applyFill="1" applyBorder="1" applyAlignment="1">
      <alignment vertical="center"/>
    </xf>
    <xf numFmtId="38" fontId="7" fillId="32" borderId="113" xfId="35" applyFont="1" applyFill="1" applyBorder="1" applyAlignment="1">
      <alignment vertical="center"/>
    </xf>
    <xf numFmtId="38" fontId="7" fillId="32" borderId="111" xfId="35" applyFont="1" applyFill="1" applyBorder="1" applyAlignment="1">
      <alignment vertical="center"/>
    </xf>
    <xf numFmtId="0" fontId="0" fillId="0" borderId="160" xfId="0" applyBorder="1">
      <alignment vertical="center"/>
    </xf>
    <xf numFmtId="0" fontId="0" fillId="0" borderId="158" xfId="0" applyBorder="1">
      <alignment vertical="center"/>
    </xf>
    <xf numFmtId="38" fontId="7" fillId="32" borderId="195" xfId="35" applyFont="1" applyFill="1" applyBorder="1" applyAlignment="1">
      <alignment horizontal="center" vertical="center" shrinkToFit="1"/>
    </xf>
    <xf numFmtId="38" fontId="7" fillId="32" borderId="159" xfId="35" applyFont="1" applyFill="1" applyBorder="1" applyAlignment="1">
      <alignment horizontal="center" vertical="center" shrinkToFit="1"/>
    </xf>
    <xf numFmtId="38" fontId="8" fillId="0" borderId="0" xfId="35" applyFont="1" applyBorder="1" applyAlignment="1">
      <alignment horizontal="right" vertical="center"/>
    </xf>
    <xf numFmtId="38" fontId="7" fillId="32" borderId="163" xfId="35" applyFont="1" applyFill="1" applyBorder="1" applyAlignment="1">
      <alignment vertical="center"/>
    </xf>
    <xf numFmtId="38" fontId="7" fillId="32" borderId="196" xfId="35" applyFont="1" applyFill="1" applyBorder="1" applyAlignment="1">
      <alignment horizontal="center" vertical="center"/>
    </xf>
    <xf numFmtId="38" fontId="7" fillId="32" borderId="197" xfId="35" applyFont="1" applyFill="1" applyBorder="1" applyAlignment="1">
      <alignment horizontal="center" vertical="center"/>
    </xf>
    <xf numFmtId="38" fontId="7" fillId="32" borderId="74" xfId="35" applyFont="1" applyFill="1" applyBorder="1" applyAlignment="1">
      <alignment horizontal="center" vertical="center"/>
    </xf>
    <xf numFmtId="38" fontId="7" fillId="32" borderId="198" xfId="35" applyFont="1" applyFill="1" applyBorder="1" applyAlignment="1">
      <alignment horizontal="center" vertical="center"/>
    </xf>
    <xf numFmtId="38" fontId="7" fillId="32" borderId="75" xfId="35" applyFont="1" applyFill="1" applyBorder="1" applyAlignment="1">
      <alignment horizontal="center" vertical="center"/>
    </xf>
    <xf numFmtId="38" fontId="10" fillId="32" borderId="136" xfId="35" applyFont="1" applyFill="1" applyBorder="1" applyAlignment="1">
      <alignment horizontal="center" vertical="center" wrapText="1"/>
    </xf>
    <xf numFmtId="38" fontId="10" fillId="32" borderId="131" xfId="35" applyFont="1" applyFill="1" applyBorder="1" applyAlignment="1">
      <alignment horizontal="center" vertical="center"/>
    </xf>
    <xf numFmtId="38" fontId="45" fillId="32" borderId="161" xfId="35" applyFont="1" applyFill="1" applyBorder="1" applyAlignment="1">
      <alignment horizontal="center" vertical="center"/>
    </xf>
    <xf numFmtId="38" fontId="45" fillId="32" borderId="112" xfId="35" applyFont="1" applyFill="1" applyBorder="1" applyAlignment="1">
      <alignment horizontal="center" vertical="center"/>
    </xf>
    <xf numFmtId="38" fontId="45" fillId="32" borderId="120" xfId="35" applyFont="1" applyFill="1" applyBorder="1" applyAlignment="1">
      <alignment horizontal="center" vertical="center"/>
    </xf>
    <xf numFmtId="38" fontId="45" fillId="32" borderId="18" xfId="35" applyFont="1" applyFill="1" applyBorder="1" applyAlignment="1">
      <alignment horizontal="center" vertical="center"/>
    </xf>
    <xf numFmtId="38" fontId="45" fillId="32" borderId="0" xfId="35" applyFont="1" applyFill="1" applyBorder="1" applyAlignment="1">
      <alignment horizontal="center" vertical="center"/>
    </xf>
    <xf numFmtId="38" fontId="45" fillId="32" borderId="122" xfId="35" applyFont="1" applyFill="1" applyBorder="1" applyAlignment="1">
      <alignment horizontal="center" vertical="center"/>
    </xf>
    <xf numFmtId="38" fontId="45" fillId="32" borderId="157" xfId="35" applyFont="1" applyFill="1" applyBorder="1" applyAlignment="1">
      <alignment horizontal="center" vertical="center"/>
    </xf>
    <xf numFmtId="38" fontId="45" fillId="32" borderId="114" xfId="35" applyFont="1" applyFill="1" applyBorder="1" applyAlignment="1">
      <alignment horizontal="center" vertical="center"/>
    </xf>
    <xf numFmtId="38" fontId="45" fillId="32" borderId="119" xfId="35" applyFont="1" applyFill="1" applyBorder="1" applyAlignment="1">
      <alignment horizontal="center" vertical="center"/>
    </xf>
    <xf numFmtId="38" fontId="45" fillId="32" borderId="160" xfId="35" applyFont="1" applyFill="1" applyBorder="1" applyAlignment="1">
      <alignment horizontal="center" vertical="center"/>
    </xf>
    <xf numFmtId="38" fontId="45" fillId="32" borderId="21" xfId="35" applyFont="1" applyFill="1" applyBorder="1" applyAlignment="1">
      <alignment horizontal="center" vertical="center"/>
    </xf>
    <xf numFmtId="38" fontId="45" fillId="32" borderId="158" xfId="35" applyFont="1" applyFill="1" applyBorder="1" applyAlignment="1">
      <alignment horizontal="center" vertical="center"/>
    </xf>
    <xf numFmtId="38" fontId="10" fillId="32" borderId="131" xfId="35" applyFont="1" applyFill="1" applyBorder="1" applyAlignment="1">
      <alignment horizontal="center" vertical="center" wrapText="1"/>
    </xf>
    <xf numFmtId="38" fontId="10" fillId="32" borderId="171" xfId="35" applyFont="1" applyFill="1" applyBorder="1" applyAlignment="1">
      <alignment horizontal="center" vertical="center" wrapText="1"/>
    </xf>
    <xf numFmtId="38" fontId="10" fillId="32" borderId="137" xfId="35" applyFont="1" applyFill="1" applyBorder="1" applyAlignment="1">
      <alignment horizontal="center" vertical="center" wrapText="1"/>
    </xf>
    <xf numFmtId="38" fontId="7" fillId="32" borderId="121" xfId="35" applyFont="1" applyFill="1" applyBorder="1" applyAlignment="1">
      <alignment vertical="center"/>
    </xf>
    <xf numFmtId="38" fontId="45" fillId="32" borderId="111" xfId="35" applyFont="1" applyFill="1" applyBorder="1" applyAlignment="1">
      <alignment horizontal="center" vertical="center"/>
    </xf>
    <xf numFmtId="38" fontId="45" fillId="32" borderId="121" xfId="35" applyFont="1" applyFill="1" applyBorder="1" applyAlignment="1">
      <alignment horizontal="center" vertical="center"/>
    </xf>
    <xf numFmtId="38" fontId="45" fillId="32" borderId="113" xfId="35" applyFont="1" applyFill="1" applyBorder="1" applyAlignment="1">
      <alignment horizontal="center" vertical="center"/>
    </xf>
    <xf numFmtId="0" fontId="47" fillId="0" borderId="136" xfId="0" applyFont="1" applyBorder="1" applyAlignment="1">
      <alignment horizontal="center" vertical="center"/>
    </xf>
    <xf numFmtId="0" fontId="47" fillId="0" borderId="131" xfId="0" applyFont="1" applyBorder="1" applyAlignment="1">
      <alignment horizontal="center" vertical="center"/>
    </xf>
    <xf numFmtId="0" fontId="47" fillId="0" borderId="137" xfId="0" applyFont="1" applyBorder="1" applyAlignment="1">
      <alignment horizontal="center" vertical="center"/>
    </xf>
    <xf numFmtId="0" fontId="49" fillId="0" borderId="0" xfId="52" applyFont="1" applyAlignment="1">
      <alignment horizontal="center" vertical="center"/>
    </xf>
    <xf numFmtId="0" fontId="50" fillId="0" borderId="0" xfId="52" applyFont="1" applyAlignment="1">
      <alignment horizontal="center" vertical="center"/>
    </xf>
    <xf numFmtId="0" fontId="48" fillId="0" borderId="0" xfId="52" applyFont="1" applyAlignment="1">
      <alignment horizontal="left" vertical="center"/>
    </xf>
    <xf numFmtId="0" fontId="48" fillId="0" borderId="0" xfId="0" applyFont="1" applyAlignment="1">
      <alignment horizontal="left" vertical="center" wrapText="1"/>
    </xf>
    <xf numFmtId="0" fontId="47" fillId="0" borderId="111" xfId="0" applyFont="1" applyBorder="1" applyAlignment="1">
      <alignment horizontal="center" vertical="center"/>
    </xf>
    <xf numFmtId="0" fontId="47" fillId="0" borderId="120" xfId="0" applyFont="1" applyBorder="1" applyAlignment="1">
      <alignment horizontal="center" vertical="center"/>
    </xf>
    <xf numFmtId="0" fontId="47" fillId="0" borderId="121" xfId="0" applyFont="1" applyBorder="1" applyAlignment="1">
      <alignment horizontal="center" vertical="center"/>
    </xf>
    <xf numFmtId="0" fontId="47" fillId="0" borderId="122" xfId="0" applyFont="1" applyBorder="1" applyAlignment="1">
      <alignment horizontal="center" vertical="center"/>
    </xf>
    <xf numFmtId="0" fontId="47" fillId="0" borderId="113" xfId="0" applyFont="1" applyBorder="1" applyAlignment="1">
      <alignment horizontal="center" vertical="center"/>
    </xf>
    <xf numFmtId="0" fontId="47" fillId="0" borderId="119" xfId="0" applyFont="1" applyBorder="1" applyAlignment="1">
      <alignment horizontal="center" vertical="center"/>
    </xf>
    <xf numFmtId="0" fontId="47" fillId="0" borderId="135" xfId="0" applyFont="1" applyBorder="1" applyAlignment="1">
      <alignment horizontal="center" vertical="center"/>
    </xf>
    <xf numFmtId="0" fontId="48" fillId="29" borderId="201" xfId="54" applyFont="1" applyFill="1" applyBorder="1" applyAlignment="1">
      <alignment horizontal="center" vertical="center"/>
    </xf>
    <xf numFmtId="0" fontId="48" fillId="29" borderId="180" xfId="54" applyFont="1" applyFill="1" applyBorder="1" applyAlignment="1">
      <alignment vertical="top"/>
    </xf>
    <xf numFmtId="0" fontId="48" fillId="29" borderId="202" xfId="54" applyFont="1" applyFill="1" applyBorder="1" applyAlignment="1">
      <alignment vertical="top"/>
    </xf>
    <xf numFmtId="0" fontId="48" fillId="29" borderId="123" xfId="54" applyFont="1" applyFill="1" applyBorder="1" applyAlignment="1">
      <alignment vertical="top"/>
    </xf>
    <xf numFmtId="0" fontId="48" fillId="29" borderId="118" xfId="54" applyFont="1" applyFill="1" applyBorder="1" applyAlignment="1">
      <alignment vertical="top"/>
    </xf>
    <xf numFmtId="0" fontId="48" fillId="29" borderId="202" xfId="54" applyFont="1" applyFill="1" applyBorder="1" applyAlignment="1">
      <alignment vertical="top" wrapText="1"/>
    </xf>
    <xf numFmtId="0" fontId="48" fillId="29" borderId="203" xfId="54" applyFont="1" applyFill="1" applyBorder="1" applyAlignment="1">
      <alignment vertical="top"/>
    </xf>
    <xf numFmtId="0" fontId="48" fillId="29" borderId="123" xfId="54" applyFont="1" applyFill="1" applyBorder="1" applyAlignment="1">
      <alignment vertical="top" wrapText="1"/>
    </xf>
    <xf numFmtId="0" fontId="48" fillId="29" borderId="113" xfId="54" applyFont="1" applyFill="1" applyBorder="1" applyAlignment="1">
      <alignment horizontal="left" vertical="center"/>
    </xf>
    <xf numFmtId="0" fontId="48" fillId="29" borderId="119" xfId="54" applyFont="1" applyFill="1" applyBorder="1" applyAlignment="1">
      <alignment horizontal="left" vertical="center"/>
    </xf>
    <xf numFmtId="0" fontId="48" fillId="29" borderId="179" xfId="54" applyFont="1" applyFill="1" applyBorder="1" applyAlignment="1">
      <alignment horizontal="left" vertical="top"/>
    </xf>
    <xf numFmtId="0" fontId="48" fillId="29" borderId="180" xfId="54" applyFont="1" applyFill="1" applyBorder="1" applyAlignment="1">
      <alignment horizontal="left" vertical="top"/>
    </xf>
    <xf numFmtId="0" fontId="48" fillId="29" borderId="202" xfId="54" applyFont="1" applyFill="1" applyBorder="1" applyAlignment="1">
      <alignment horizontal="left" vertical="top"/>
    </xf>
    <xf numFmtId="0" fontId="48" fillId="29" borderId="136" xfId="54" applyFont="1" applyFill="1" applyBorder="1" applyAlignment="1">
      <alignment horizontal="left" vertical="center"/>
    </xf>
    <xf numFmtId="0" fontId="48" fillId="29" borderId="137" xfId="54" applyFont="1" applyFill="1" applyBorder="1" applyAlignment="1">
      <alignment horizontal="left" vertical="center"/>
    </xf>
    <xf numFmtId="0" fontId="48" fillId="29" borderId="179" xfId="54" applyFont="1" applyFill="1" applyBorder="1" applyAlignment="1">
      <alignment vertical="top" wrapText="1"/>
    </xf>
    <xf numFmtId="0" fontId="48" fillId="29" borderId="180" xfId="54" applyFont="1" applyFill="1" applyBorder="1" applyAlignment="1">
      <alignment vertical="top" wrapText="1"/>
    </xf>
    <xf numFmtId="0" fontId="48" fillId="29" borderId="117" xfId="54" applyFont="1" applyFill="1" applyBorder="1" applyAlignment="1">
      <alignment vertical="top" wrapText="1"/>
    </xf>
    <xf numFmtId="0" fontId="48" fillId="29" borderId="123" xfId="54" applyFont="1" applyFill="1" applyBorder="1" applyAlignment="1">
      <alignment horizontal="center"/>
    </xf>
    <xf numFmtId="0" fontId="48" fillId="29" borderId="118" xfId="54" applyFont="1" applyFill="1" applyBorder="1" applyAlignment="1">
      <alignment horizontal="center"/>
    </xf>
    <xf numFmtId="0" fontId="48" fillId="29" borderId="166" xfId="54" applyFont="1" applyFill="1" applyBorder="1" applyAlignment="1">
      <alignment horizontal="center"/>
    </xf>
    <xf numFmtId="0" fontId="48" fillId="29" borderId="195" xfId="54" applyFont="1" applyFill="1" applyBorder="1" applyAlignment="1">
      <alignment horizontal="center"/>
    </xf>
    <xf numFmtId="0" fontId="48" fillId="29" borderId="117" xfId="54" applyFont="1" applyFill="1" applyBorder="1" applyAlignment="1">
      <alignment horizontal="center"/>
    </xf>
    <xf numFmtId="0" fontId="48" fillId="29" borderId="167" xfId="54" applyFont="1" applyFill="1" applyBorder="1" applyAlignment="1">
      <alignment horizontal="center"/>
    </xf>
    <xf numFmtId="0" fontId="48" fillId="29" borderId="117" xfId="54" applyFont="1" applyFill="1" applyBorder="1" applyAlignment="1">
      <alignment vertical="top"/>
    </xf>
    <xf numFmtId="0" fontId="48" fillId="29" borderId="170" xfId="54" applyFont="1" applyFill="1" applyBorder="1" applyAlignment="1">
      <alignment horizontal="left" vertical="center"/>
    </xf>
    <xf numFmtId="0" fontId="48" fillId="29" borderId="131" xfId="54" applyFont="1" applyFill="1" applyBorder="1" applyAlignment="1">
      <alignment horizontal="left" vertical="center"/>
    </xf>
    <xf numFmtId="0" fontId="48" fillId="29" borderId="165" xfId="54" applyFont="1" applyFill="1" applyBorder="1" applyAlignment="1">
      <alignment horizontal="left" vertical="center"/>
    </xf>
    <xf numFmtId="0" fontId="48" fillId="29" borderId="80" xfId="54" applyFont="1" applyFill="1" applyBorder="1" applyAlignment="1">
      <alignment horizontal="left" vertical="center"/>
    </xf>
    <xf numFmtId="0" fontId="48" fillId="29" borderId="192" xfId="54" applyFont="1" applyFill="1" applyBorder="1" applyAlignment="1">
      <alignment horizontal="left" vertical="center"/>
    </xf>
    <xf numFmtId="0" fontId="48" fillId="29" borderId="0" xfId="54" applyFont="1" applyFill="1" applyAlignment="1">
      <alignment horizontal="left" vertical="top" wrapText="1"/>
    </xf>
    <xf numFmtId="0" fontId="48" fillId="29" borderId="72" xfId="54" applyFont="1" applyFill="1" applyBorder="1" applyAlignment="1">
      <alignment horizontal="left" vertical="center"/>
    </xf>
    <xf numFmtId="0" fontId="48" fillId="29" borderId="48" xfId="54" applyFont="1" applyFill="1" applyBorder="1" applyAlignment="1">
      <alignment horizontal="left" vertical="center"/>
    </xf>
    <xf numFmtId="0" fontId="48" fillId="29" borderId="175" xfId="54" applyFont="1" applyFill="1" applyBorder="1" applyAlignment="1">
      <alignment horizontal="left" vertical="center"/>
    </xf>
    <xf numFmtId="0" fontId="48" fillId="0" borderId="209" xfId="54" applyFont="1" applyBorder="1" applyAlignment="1">
      <alignment horizontal="right"/>
    </xf>
    <xf numFmtId="0" fontId="48" fillId="0" borderId="210" xfId="54" applyFont="1" applyBorder="1" applyAlignment="1">
      <alignment horizontal="right"/>
    </xf>
    <xf numFmtId="0" fontId="48" fillId="0" borderId="206" xfId="54" applyFont="1" applyBorder="1" applyAlignment="1">
      <alignment horizontal="right"/>
    </xf>
    <xf numFmtId="0" fontId="48" fillId="0" borderId="34" xfId="54" applyFont="1" applyBorder="1" applyAlignment="1">
      <alignment horizontal="right"/>
    </xf>
    <xf numFmtId="0" fontId="80" fillId="33" borderId="0" xfId="54" applyFont="1" applyFill="1" applyAlignment="1">
      <alignment wrapText="1"/>
    </xf>
    <xf numFmtId="0" fontId="48" fillId="33" borderId="0" xfId="54" applyFont="1" applyFill="1" applyAlignment="1">
      <alignment vertical="top" wrapText="1"/>
    </xf>
    <xf numFmtId="0" fontId="48" fillId="32" borderId="156" xfId="54" applyFont="1" applyFill="1" applyBorder="1" applyAlignment="1">
      <alignment horizontal="center" vertical="center"/>
    </xf>
    <xf numFmtId="0" fontId="48" fillId="32" borderId="29" xfId="54" applyFont="1" applyFill="1" applyBorder="1" applyAlignment="1">
      <alignment horizontal="center" vertical="center"/>
    </xf>
    <xf numFmtId="0" fontId="48" fillId="32" borderId="154" xfId="54" applyFont="1" applyFill="1" applyBorder="1" applyAlignment="1">
      <alignment horizontal="center" vertical="center"/>
    </xf>
    <xf numFmtId="0" fontId="48" fillId="32" borderId="157" xfId="54" applyFont="1" applyFill="1" applyBorder="1" applyAlignment="1">
      <alignment horizontal="center" vertical="center"/>
    </xf>
    <xf numFmtId="0" fontId="48" fillId="32" borderId="114" xfId="54" applyFont="1" applyFill="1" applyBorder="1" applyAlignment="1">
      <alignment horizontal="center" vertical="center"/>
    </xf>
    <xf numFmtId="0" fontId="48" fillId="32" borderId="119" xfId="54" applyFont="1" applyFill="1" applyBorder="1" applyAlignment="1">
      <alignment horizontal="center" vertical="center"/>
    </xf>
    <xf numFmtId="0" fontId="48" fillId="32" borderId="173" xfId="54" applyFont="1" applyFill="1" applyBorder="1" applyAlignment="1">
      <alignment horizontal="center" vertical="center"/>
    </xf>
    <xf numFmtId="0" fontId="48" fillId="32" borderId="118" xfId="54" applyFont="1" applyFill="1" applyBorder="1" applyAlignment="1">
      <alignment horizontal="center" vertical="center"/>
    </xf>
    <xf numFmtId="0" fontId="48" fillId="0" borderId="206" xfId="54" applyFont="1" applyBorder="1" applyAlignment="1">
      <alignment horizontal="center"/>
    </xf>
    <xf numFmtId="0" fontId="48" fillId="0" borderId="34" xfId="54" applyFont="1" applyBorder="1" applyAlignment="1">
      <alignment horizontal="center"/>
    </xf>
    <xf numFmtId="0" fontId="48" fillId="0" borderId="90" xfId="54" applyFont="1" applyBorder="1" applyAlignment="1">
      <alignment horizontal="center"/>
    </xf>
    <xf numFmtId="0" fontId="48" fillId="0" borderId="210" xfId="54" applyFont="1" applyBorder="1" applyAlignment="1">
      <alignment horizontal="center"/>
    </xf>
    <xf numFmtId="0" fontId="48" fillId="0" borderId="190" xfId="54" applyFont="1" applyBorder="1" applyAlignment="1">
      <alignment horizontal="center"/>
    </xf>
    <xf numFmtId="0" fontId="6" fillId="0" borderId="0" xfId="54" applyAlignment="1">
      <alignment horizontal="center" vertical="center"/>
    </xf>
    <xf numFmtId="0" fontId="6" fillId="0" borderId="96" xfId="54" applyFill="1" applyBorder="1" applyAlignment="1">
      <alignment horizontal="left"/>
    </xf>
    <xf numFmtId="0" fontId="6" fillId="0" borderId="98" xfId="54" applyFill="1" applyBorder="1" applyAlignment="1">
      <alignment horizontal="left"/>
    </xf>
    <xf numFmtId="0" fontId="6" fillId="0" borderId="96" xfId="54" applyFont="1" applyFill="1" applyBorder="1" applyAlignment="1">
      <alignment horizontal="left" shrinkToFit="1"/>
    </xf>
    <xf numFmtId="0" fontId="6" fillId="0" borderId="98" xfId="54" applyFont="1" applyFill="1" applyBorder="1" applyAlignment="1">
      <alignment horizontal="left" shrinkToFit="1"/>
    </xf>
    <xf numFmtId="0" fontId="6" fillId="0" borderId="96" xfId="54" applyBorder="1" applyAlignment="1">
      <alignment horizontal="left" shrinkToFit="1"/>
    </xf>
    <xf numFmtId="0" fontId="6" fillId="0" borderId="98" xfId="54" applyBorder="1" applyAlignment="1">
      <alignment horizontal="left" shrinkToFit="1"/>
    </xf>
    <xf numFmtId="0" fontId="6" fillId="0" borderId="117" xfId="54" applyBorder="1" applyAlignment="1">
      <alignment horizontal="center" vertical="center" textRotation="255"/>
    </xf>
    <xf numFmtId="0" fontId="6" fillId="0" borderId="123" xfId="54" applyBorder="1" applyAlignment="1">
      <alignment horizontal="center" vertical="center" textRotation="255"/>
    </xf>
    <xf numFmtId="0" fontId="6" fillId="0" borderId="124" xfId="54" applyBorder="1" applyAlignment="1">
      <alignment horizontal="center" vertical="center" textRotation="255"/>
    </xf>
    <xf numFmtId="0" fontId="6" fillId="34" borderId="136" xfId="54" applyFill="1" applyBorder="1" applyAlignment="1">
      <alignment horizontal="center" vertical="center"/>
    </xf>
    <xf numFmtId="0" fontId="6" fillId="34" borderId="131" xfId="54" applyFill="1" applyBorder="1" applyAlignment="1">
      <alignment horizontal="center" vertical="center"/>
    </xf>
    <xf numFmtId="0" fontId="6" fillId="34" borderId="137" xfId="54" applyFill="1" applyBorder="1" applyAlignment="1">
      <alignment horizontal="center" vertical="center"/>
    </xf>
    <xf numFmtId="0" fontId="6" fillId="0" borderId="273" xfId="54" applyBorder="1" applyAlignment="1">
      <alignment horizontal="center" vertical="center" textRotation="255"/>
    </xf>
    <xf numFmtId="0" fontId="6" fillId="0" borderId="136" xfId="54" applyBorder="1" applyAlignment="1">
      <alignment horizontal="center" vertical="center"/>
    </xf>
    <xf numFmtId="0" fontId="6" fillId="0" borderId="131" xfId="54" applyBorder="1" applyAlignment="1">
      <alignment horizontal="center" vertical="center"/>
    </xf>
    <xf numFmtId="0" fontId="6" fillId="0" borderId="111" xfId="54" applyBorder="1" applyAlignment="1">
      <alignment horizontal="left" vertical="center"/>
    </xf>
    <xf numFmtId="0" fontId="6" fillId="0" borderId="121" xfId="54" applyBorder="1" applyAlignment="1">
      <alignment horizontal="left" vertical="center"/>
    </xf>
    <xf numFmtId="0" fontId="6" fillId="0" borderId="113" xfId="54" applyBorder="1" applyAlignment="1">
      <alignment horizontal="left" vertical="center"/>
    </xf>
    <xf numFmtId="0" fontId="6" fillId="0" borderId="113" xfId="54" applyBorder="1" applyAlignment="1">
      <alignment horizontal="center" vertical="center" textRotation="255"/>
    </xf>
    <xf numFmtId="0" fontId="6" fillId="0" borderId="121" xfId="54" applyBorder="1"/>
    <xf numFmtId="0" fontId="6" fillId="0" borderId="112" xfId="54" applyBorder="1" applyAlignment="1">
      <alignment horizontal="right" vertical="center"/>
    </xf>
    <xf numFmtId="0" fontId="6" fillId="0" borderId="225" xfId="54" applyBorder="1" applyAlignment="1">
      <alignment horizontal="right" vertical="center"/>
    </xf>
    <xf numFmtId="0" fontId="6" fillId="0" borderId="246" xfId="54" applyBorder="1" applyAlignment="1">
      <alignment horizontal="right" vertical="center"/>
    </xf>
    <xf numFmtId="0" fontId="6" fillId="0" borderId="131" xfId="54" applyBorder="1" applyAlignment="1">
      <alignment horizontal="right" vertical="center"/>
    </xf>
    <xf numFmtId="0" fontId="6" fillId="0" borderId="137" xfId="54" applyBorder="1" applyAlignment="1">
      <alignment horizontal="right" vertical="center"/>
    </xf>
    <xf numFmtId="0" fontId="6" fillId="0" borderId="111" xfId="54" applyBorder="1" applyAlignment="1">
      <alignment horizontal="center" vertical="center" textRotation="255"/>
    </xf>
    <xf numFmtId="0" fontId="6" fillId="0" borderId="121" xfId="54" applyBorder="1" applyAlignment="1">
      <alignment horizontal="center" vertical="center" textRotation="255"/>
    </xf>
    <xf numFmtId="0" fontId="6" fillId="0" borderId="136" xfId="54" applyFill="1" applyBorder="1" applyAlignment="1">
      <alignment horizontal="left" vertical="center" wrapText="1"/>
    </xf>
    <xf numFmtId="0" fontId="6" fillId="0" borderId="136" xfId="54" applyBorder="1" applyAlignment="1">
      <alignment horizontal="left" vertical="center" wrapText="1"/>
    </xf>
    <xf numFmtId="0" fontId="6" fillId="0" borderId="111" xfId="54" applyBorder="1" applyAlignment="1">
      <alignment horizontal="left" vertical="center" wrapText="1"/>
    </xf>
    <xf numFmtId="0" fontId="6" fillId="0" borderId="136" xfId="54" applyFont="1" applyFill="1" applyBorder="1" applyAlignment="1">
      <alignment horizontal="left" vertical="center"/>
    </xf>
    <xf numFmtId="0" fontId="6" fillId="0" borderId="131" xfId="54" applyFont="1" applyFill="1" applyBorder="1" applyAlignment="1">
      <alignment horizontal="left" vertical="center"/>
    </xf>
    <xf numFmtId="0" fontId="6" fillId="0" borderId="179" xfId="54" applyBorder="1" applyAlignment="1">
      <alignment horizontal="left" vertical="center" wrapText="1"/>
    </xf>
    <xf numFmtId="0" fontId="6" fillId="0" borderId="180" xfId="54" applyBorder="1" applyAlignment="1">
      <alignment horizontal="left" vertical="center" wrapText="1"/>
    </xf>
    <xf numFmtId="0" fontId="6" fillId="0" borderId="202" xfId="54" applyBorder="1" applyAlignment="1">
      <alignment horizontal="left" vertical="center" wrapText="1"/>
    </xf>
    <xf numFmtId="38" fontId="6" fillId="0" borderId="179" xfId="57" applyFont="1" applyBorder="1" applyAlignment="1">
      <alignment horizontal="left" vertical="center" wrapText="1"/>
    </xf>
    <xf numFmtId="38" fontId="78" fillId="0" borderId="180" xfId="57" applyFont="1" applyBorder="1" applyAlignment="1">
      <alignment horizontal="left" vertical="center" wrapText="1"/>
    </xf>
    <xf numFmtId="38" fontId="78" fillId="0" borderId="202" xfId="57" applyFont="1" applyBorder="1" applyAlignment="1">
      <alignment horizontal="left" vertical="center" wrapText="1"/>
    </xf>
    <xf numFmtId="0" fontId="6" fillId="0" borderId="114" xfId="54" applyBorder="1" applyAlignment="1">
      <alignment horizontal="right" vertical="center"/>
    </xf>
    <xf numFmtId="0" fontId="6" fillId="0" borderId="136" xfId="54" applyBorder="1" applyAlignment="1">
      <alignment horizontal="left" vertical="center"/>
    </xf>
    <xf numFmtId="0" fontId="6" fillId="0" borderId="131" xfId="54" applyBorder="1" applyAlignment="1">
      <alignment horizontal="left" vertical="center"/>
    </xf>
    <xf numFmtId="0" fontId="6" fillId="0" borderId="117" xfId="54" applyBorder="1" applyAlignment="1">
      <alignment horizontal="center" vertical="center"/>
    </xf>
    <xf numFmtId="0" fontId="6" fillId="0" borderId="123" xfId="54" applyBorder="1" applyAlignment="1">
      <alignment horizontal="center" vertical="center"/>
    </xf>
    <xf numFmtId="0" fontId="6" fillId="0" borderId="113" xfId="54" applyBorder="1" applyAlignment="1">
      <alignment horizontal="center" vertical="center"/>
    </xf>
    <xf numFmtId="0" fontId="6" fillId="0" borderId="113" xfId="54" applyBorder="1" applyAlignment="1">
      <alignment horizontal="left" vertical="center" shrinkToFit="1"/>
    </xf>
    <xf numFmtId="0" fontId="6" fillId="0" borderId="114" xfId="54" applyBorder="1" applyAlignment="1">
      <alignment horizontal="left" vertical="center" shrinkToFit="1"/>
    </xf>
    <xf numFmtId="0" fontId="60" fillId="0" borderId="0" xfId="60" applyFont="1" applyAlignment="1">
      <alignment horizontal="right" vertical="center"/>
    </xf>
    <xf numFmtId="0" fontId="61" fillId="0" borderId="0" xfId="60" applyFont="1" applyAlignment="1">
      <alignment horizontal="center" vertical="center"/>
    </xf>
    <xf numFmtId="0" fontId="2" fillId="0" borderId="0" xfId="60" applyAlignment="1">
      <alignment horizontal="center" vertical="center"/>
    </xf>
    <xf numFmtId="0" fontId="65" fillId="0" borderId="0" xfId="60" applyFont="1" applyAlignment="1">
      <alignment horizontal="center" vertical="center"/>
    </xf>
    <xf numFmtId="0" fontId="66" fillId="0" borderId="0" xfId="60" applyFont="1" applyAlignment="1">
      <alignment horizontal="center" vertical="center"/>
    </xf>
    <xf numFmtId="0" fontId="67" fillId="0" borderId="0" xfId="60" applyFont="1" applyAlignment="1">
      <alignment horizontal="center" vertical="center"/>
    </xf>
    <xf numFmtId="0" fontId="68" fillId="35" borderId="135" xfId="60" applyFont="1" applyFill="1" applyBorder="1" applyAlignment="1">
      <alignment horizontal="center" vertical="center" textRotation="255"/>
    </xf>
    <xf numFmtId="0" fontId="70" fillId="35" borderId="135" xfId="60" applyFont="1" applyFill="1" applyBorder="1" applyAlignment="1">
      <alignment horizontal="center" vertical="center" textRotation="255"/>
    </xf>
    <xf numFmtId="0" fontId="2" fillId="35" borderId="135" xfId="60" applyFill="1" applyBorder="1" applyAlignment="1">
      <alignment horizontal="center" vertical="center" textRotation="255"/>
    </xf>
    <xf numFmtId="0" fontId="76" fillId="34" borderId="135" xfId="60" applyFont="1" applyFill="1" applyBorder="1" applyAlignment="1">
      <alignment horizontal="center" vertical="center"/>
    </xf>
    <xf numFmtId="0" fontId="2" fillId="35" borderId="117" xfId="60" applyFill="1" applyBorder="1" applyAlignment="1">
      <alignment horizontal="center" vertical="center" textRotation="255" wrapText="1"/>
    </xf>
    <xf numFmtId="0" fontId="2" fillId="35" borderId="123" xfId="60" applyFill="1" applyBorder="1" applyAlignment="1">
      <alignment horizontal="center" vertical="center" textRotation="255" wrapText="1"/>
    </xf>
    <xf numFmtId="0" fontId="2" fillId="35" borderId="118" xfId="60" applyFill="1" applyBorder="1" applyAlignment="1">
      <alignment horizontal="center" vertical="center" textRotation="255" wrapText="1"/>
    </xf>
    <xf numFmtId="0" fontId="2" fillId="35" borderId="135" xfId="60" applyFill="1" applyBorder="1" applyAlignment="1">
      <alignment horizontal="center" vertical="center"/>
    </xf>
    <xf numFmtId="0" fontId="2" fillId="35" borderId="136" xfId="60" applyFill="1" applyBorder="1" applyAlignment="1">
      <alignment horizontal="center" vertical="center"/>
    </xf>
    <xf numFmtId="0" fontId="68" fillId="35" borderId="136" xfId="60" applyFont="1" applyFill="1" applyBorder="1" applyAlignment="1">
      <alignment horizontal="center" vertical="center"/>
    </xf>
    <xf numFmtId="0" fontId="68" fillId="35" borderId="131" xfId="60" applyFont="1" applyFill="1" applyBorder="1" applyAlignment="1">
      <alignment horizontal="center" vertical="center"/>
    </xf>
    <xf numFmtId="0" fontId="68" fillId="0" borderId="136" xfId="60" applyFont="1" applyBorder="1" applyAlignment="1">
      <alignment horizontal="center" vertical="center"/>
    </xf>
    <xf numFmtId="0" fontId="68" fillId="0" borderId="131" xfId="60" applyFont="1" applyBorder="1" applyAlignment="1">
      <alignment horizontal="center" vertical="center"/>
    </xf>
    <xf numFmtId="0" fontId="68" fillId="0" borderId="137" xfId="60" applyFont="1" applyBorder="1" applyAlignment="1">
      <alignment horizontal="center" vertical="center"/>
    </xf>
    <xf numFmtId="0" fontId="2" fillId="35" borderId="117" xfId="60" applyFill="1" applyBorder="1" applyAlignment="1">
      <alignment horizontal="center" vertical="center"/>
    </xf>
    <xf numFmtId="0" fontId="2" fillId="35" borderId="111" xfId="60" applyFill="1" applyBorder="1" applyAlignment="1">
      <alignment horizontal="center" vertical="center"/>
    </xf>
    <xf numFmtId="38" fontId="7" fillId="0" borderId="12" xfId="35" applyFont="1" applyBorder="1" applyAlignment="1">
      <alignment vertical="center"/>
    </xf>
    <xf numFmtId="0" fontId="0" fillId="0" borderId="10" xfId="0" applyBorder="1">
      <alignment vertical="center"/>
    </xf>
    <xf numFmtId="38" fontId="7" fillId="0" borderId="0" xfId="35" applyFont="1" applyAlignment="1">
      <alignment vertical="center"/>
    </xf>
    <xf numFmtId="38" fontId="11" fillId="0" borderId="12" xfId="35" applyFont="1" applyBorder="1" applyAlignment="1">
      <alignment vertical="center"/>
    </xf>
    <xf numFmtId="38" fontId="11" fillId="0" borderId="13" xfId="35" applyFont="1" applyBorder="1" applyAlignment="1">
      <alignment vertical="center"/>
    </xf>
    <xf numFmtId="38" fontId="11" fillId="0" borderId="10" xfId="35" applyFont="1" applyBorder="1" applyAlignment="1">
      <alignment vertical="center"/>
    </xf>
    <xf numFmtId="38" fontId="15" fillId="0" borderId="27" xfId="35" applyFont="1" applyBorder="1" applyAlignment="1">
      <alignment vertical="center" textRotation="255"/>
    </xf>
    <xf numFmtId="38" fontId="15" fillId="0" borderId="32" xfId="35" applyFont="1" applyBorder="1" applyAlignment="1">
      <alignment vertical="center" textRotation="255"/>
    </xf>
    <xf numFmtId="38" fontId="7" fillId="0" borderId="20" xfId="35" applyFont="1" applyBorder="1" applyAlignment="1">
      <alignment vertical="center" textRotation="255"/>
    </xf>
    <xf numFmtId="38" fontId="7" fillId="0" borderId="73" xfId="35" applyFont="1" applyBorder="1" applyAlignment="1">
      <alignment vertical="center" textRotation="255"/>
    </xf>
    <xf numFmtId="38" fontId="7" fillId="0" borderId="27" xfId="35" applyFont="1" applyBorder="1" applyAlignment="1">
      <alignment vertical="center" textRotation="255"/>
    </xf>
    <xf numFmtId="38" fontId="8" fillId="0" borderId="27" xfId="35" applyFont="1" applyBorder="1" applyAlignment="1">
      <alignment vertical="center" textRotation="255"/>
    </xf>
    <xf numFmtId="38" fontId="8" fillId="0" borderId="32" xfId="35" applyFont="1" applyBorder="1" applyAlignment="1">
      <alignment vertical="center" textRotation="255"/>
    </xf>
    <xf numFmtId="38" fontId="11" fillId="0" borderId="12" xfId="35" applyFont="1" applyBorder="1" applyAlignment="1">
      <alignment horizontal="center" vertical="center"/>
    </xf>
    <xf numFmtId="38" fontId="11" fillId="0" borderId="13" xfId="35" applyFont="1" applyBorder="1" applyAlignment="1">
      <alignment horizontal="center" vertical="center"/>
    </xf>
    <xf numFmtId="38" fontId="11" fillId="0" borderId="10" xfId="35" applyFont="1" applyBorder="1" applyAlignment="1">
      <alignment horizontal="center" vertical="center"/>
    </xf>
    <xf numFmtId="0" fontId="84" fillId="0" borderId="0" xfId="61" applyFont="1">
      <alignment vertical="center"/>
    </xf>
    <xf numFmtId="0" fontId="85" fillId="0" borderId="0" xfId="61" applyFont="1">
      <alignment vertical="center"/>
    </xf>
    <xf numFmtId="0" fontId="82" fillId="0" borderId="0" xfId="61">
      <alignment vertical="center"/>
    </xf>
    <xf numFmtId="0" fontId="84" fillId="0" borderId="74" xfId="61" applyFont="1" applyBorder="1" applyAlignment="1">
      <alignment horizontal="center" vertical="center" wrapText="1"/>
    </xf>
    <xf numFmtId="0" fontId="84" fillId="0" borderId="198" xfId="61" applyFont="1" applyBorder="1" applyAlignment="1">
      <alignment horizontal="center" vertical="center" wrapText="1"/>
    </xf>
    <xf numFmtId="0" fontId="84" fillId="0" borderId="199" xfId="61" applyFont="1" applyBorder="1" applyAlignment="1">
      <alignment horizontal="center" vertical="center" wrapText="1"/>
    </xf>
    <xf numFmtId="0" fontId="84" fillId="0" borderId="275" xfId="61" applyFont="1" applyBorder="1" applyAlignment="1">
      <alignment horizontal="center" vertical="center" wrapText="1"/>
    </xf>
    <xf numFmtId="0" fontId="84" fillId="0" borderId="75" xfId="61" applyFont="1" applyBorder="1" applyAlignment="1">
      <alignment horizontal="center" vertical="center" wrapText="1"/>
    </xf>
    <xf numFmtId="0" fontId="84" fillId="0" borderId="203" xfId="61" applyFont="1" applyBorder="1" applyAlignment="1">
      <alignment vertical="top" wrapText="1"/>
    </xf>
    <xf numFmtId="0" fontId="84" fillId="0" borderId="135" xfId="61" applyFont="1" applyBorder="1">
      <alignment vertical="center"/>
    </xf>
    <xf numFmtId="0" fontId="84" fillId="0" borderId="135" xfId="61" applyFont="1" applyBorder="1" applyAlignment="1">
      <alignment vertical="top" wrapText="1"/>
    </xf>
    <xf numFmtId="0" fontId="84" fillId="0" borderId="136" xfId="61" applyFont="1" applyBorder="1" applyAlignment="1">
      <alignment horizontal="center" vertical="center" wrapText="1"/>
    </xf>
    <xf numFmtId="3" fontId="84" fillId="0" borderId="276" xfId="61" applyNumberFormat="1" applyFont="1" applyBorder="1">
      <alignment vertical="center"/>
    </xf>
    <xf numFmtId="181" fontId="84" fillId="0" borderId="135" xfId="61" applyNumberFormat="1" applyFont="1" applyBorder="1">
      <alignment vertical="center"/>
    </xf>
    <xf numFmtId="3" fontId="84" fillId="0" borderId="136" xfId="61" applyNumberFormat="1" applyFont="1" applyBorder="1">
      <alignment vertical="center"/>
    </xf>
    <xf numFmtId="0" fontId="84" fillId="0" borderId="159" xfId="61" applyFont="1" applyBorder="1" applyAlignment="1">
      <alignment vertical="top" wrapText="1"/>
    </xf>
    <xf numFmtId="0" fontId="84" fillId="0" borderId="203" xfId="61" applyFont="1" applyBorder="1">
      <alignment vertical="center"/>
    </xf>
    <xf numFmtId="3" fontId="84" fillId="27" borderId="136" xfId="61" applyNumberFormat="1" applyFont="1" applyFill="1" applyBorder="1" applyProtection="1">
      <alignment vertical="center"/>
      <protection locked="0"/>
    </xf>
    <xf numFmtId="181" fontId="84" fillId="27" borderId="135" xfId="61" applyNumberFormat="1" applyFont="1" applyFill="1" applyBorder="1" applyProtection="1">
      <alignment vertical="center"/>
      <protection locked="0"/>
    </xf>
    <xf numFmtId="182" fontId="84" fillId="0" borderId="276" xfId="61" applyNumberFormat="1" applyFont="1" applyBorder="1">
      <alignment vertical="center"/>
    </xf>
    <xf numFmtId="0" fontId="84" fillId="0" borderId="76" xfId="61" applyFont="1" applyBorder="1" applyAlignment="1">
      <alignment vertical="top" wrapText="1"/>
    </xf>
    <xf numFmtId="0" fontId="84" fillId="0" borderId="162" xfId="61" applyFont="1" applyBorder="1">
      <alignment vertical="center"/>
    </xf>
    <xf numFmtId="0" fontId="84" fillId="0" borderId="162" xfId="61" applyFont="1" applyBorder="1" applyAlignment="1">
      <alignment vertical="top" wrapText="1"/>
    </xf>
    <xf numFmtId="0" fontId="84" fillId="0" borderId="168" xfId="61" applyFont="1" applyBorder="1" applyAlignment="1">
      <alignment horizontal="center" vertical="center" wrapText="1"/>
    </xf>
    <xf numFmtId="3" fontId="84" fillId="0" borderId="277" xfId="61" applyNumberFormat="1" applyFont="1" applyBorder="1">
      <alignment vertical="center"/>
    </xf>
    <xf numFmtId="181" fontId="84" fillId="0" borderId="162" xfId="61" applyNumberFormat="1" applyFont="1" applyBorder="1">
      <alignment vertical="center"/>
    </xf>
    <xf numFmtId="3" fontId="84" fillId="0" borderId="168" xfId="61" applyNumberFormat="1" applyFont="1" applyBorder="1">
      <alignment vertical="center"/>
    </xf>
    <xf numFmtId="0" fontId="84" fillId="0" borderId="77" xfId="61" applyFont="1" applyBorder="1" applyAlignment="1">
      <alignment vertical="top" wrapText="1"/>
    </xf>
    <xf numFmtId="0" fontId="87" fillId="0" borderId="0" xfId="61" applyFont="1">
      <alignment vertical="center"/>
    </xf>
  </cellXfs>
  <cellStyles count="6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29" xr:uid="{00000000-0005-0000-0000-00001C000000}"/>
    <cellStyle name="パーセント 3" xfId="56" xr:uid="{00000000-0005-0000-0000-00001D000000}"/>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xfId="36" xr:uid="{00000000-0005-0000-0000-000024000000}"/>
    <cellStyle name="桁区切り 2 2" xfId="57" xr:uid="{00000000-0005-0000-0000-000025000000}"/>
    <cellStyle name="桁区切り 3" xfId="37" xr:uid="{00000000-0005-0000-0000-000026000000}"/>
    <cellStyle name="桁区切り 4" xfId="55" xr:uid="{00000000-0005-0000-0000-000027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通貨" xfId="45" builtinId="7"/>
    <cellStyle name="通貨 2" xfId="46" xr:uid="{00000000-0005-0000-0000-000030000000}"/>
    <cellStyle name="入力" xfId="47" builtinId="20" customBuiltin="1"/>
    <cellStyle name="標準" xfId="0" builtinId="0"/>
    <cellStyle name="標準 2" xfId="48" xr:uid="{00000000-0005-0000-0000-000033000000}"/>
    <cellStyle name="標準 2 2" xfId="60" xr:uid="{00000000-0005-0000-0000-000034000000}"/>
    <cellStyle name="標準 3" xfId="49" xr:uid="{00000000-0005-0000-0000-000035000000}"/>
    <cellStyle name="標準 4" xfId="50" xr:uid="{00000000-0005-0000-0000-000036000000}"/>
    <cellStyle name="標準 4 2" xfId="58" xr:uid="{00000000-0005-0000-0000-000037000000}"/>
    <cellStyle name="標準 5" xfId="54" xr:uid="{00000000-0005-0000-0000-000038000000}"/>
    <cellStyle name="標準 6" xfId="61" xr:uid="{5B49A2AD-B0E7-4812-ABBB-7018A51C33CF}"/>
    <cellStyle name="標準_○07指定様式（棟別金額一覧表）（180611）" xfId="59" xr:uid="{00000000-0005-0000-0000-000039000000}"/>
    <cellStyle name="標準_3小_H-2_資金収支計画表他_1021" xfId="51" xr:uid="{00000000-0005-0000-0000-00003A000000}"/>
    <cellStyle name="標準_様式3_質問書" xfId="52" xr:uid="{00000000-0005-0000-0000-00003B000000}"/>
    <cellStyle name="良い" xfId="53" builtinId="26" customBuiltin="1"/>
  </cellStyles>
  <dxfs count="0"/>
  <tableStyles count="0" defaultTableStyle="TableStyleMedium9"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581025</xdr:colOff>
      <xdr:row>20</xdr:row>
      <xdr:rowOff>0</xdr:rowOff>
    </xdr:from>
    <xdr:ext cx="1361398" cy="556563"/>
    <xdr:sp macro="" textlink="">
      <xdr:nvSpPr>
        <xdr:cNvPr id="44033" name="Text Box 1">
          <a:extLst>
            <a:ext uri="{FF2B5EF4-FFF2-40B4-BE49-F238E27FC236}">
              <a16:creationId xmlns:a16="http://schemas.microsoft.com/office/drawing/2014/main" id="{00000000-0008-0000-0200-000001AC0000}"/>
            </a:ext>
          </a:extLst>
        </xdr:cNvPr>
        <xdr:cNvSpPr txBox="1">
          <a:spLocks noChangeArrowheads="1"/>
        </xdr:cNvSpPr>
      </xdr:nvSpPr>
      <xdr:spPr bwMode="auto">
        <a:xfrm>
          <a:off x="742950" y="3238500"/>
          <a:ext cx="1361398" cy="556563"/>
        </a:xfrm>
        <a:prstGeom prst="rect">
          <a:avLst/>
        </a:prstGeom>
        <a:solidFill>
          <a:srgbClr val="FFFF00"/>
        </a:solidFill>
        <a:ln w="9525">
          <a:noFill/>
          <a:miter lim="800000"/>
          <a:headEnd/>
          <a:tailEnd/>
        </a:ln>
      </xdr:spPr>
      <xdr:txBody>
        <a:bodyPr wrap="none" lIns="27432" tIns="22860" rIns="0" bIns="0" anchor="t" upright="1">
          <a:spAutoFit/>
        </a:bodyPr>
        <a:lstStyle/>
        <a:p>
          <a:pPr algn="l" rtl="0">
            <a:defRPr sz="1000"/>
          </a:pPr>
          <a:r>
            <a:rPr lang="ja-JP" altLang="en-US" sz="1600" b="0" i="0" u="none" strike="noStrike" baseline="0">
              <a:solidFill>
                <a:srgbClr val="000000"/>
              </a:solidFill>
              <a:latin typeface="ＭＳ Ｐゴシック"/>
              <a:ea typeface="ＭＳ Ｐゴシック"/>
            </a:rPr>
            <a:t>印刷不要</a:t>
          </a:r>
        </a:p>
        <a:p>
          <a:pPr algn="l" rtl="0">
            <a:defRPr sz="1000"/>
          </a:pPr>
          <a:r>
            <a:rPr lang="ja-JP" altLang="en-US" sz="1600" b="0" i="0" u="none" strike="noStrike" baseline="0">
              <a:solidFill>
                <a:srgbClr val="000000"/>
              </a:solidFill>
              <a:latin typeface="ＭＳ Ｐゴシック"/>
              <a:ea typeface="ＭＳ Ｐゴシック"/>
            </a:rPr>
            <a:t>内藤作業</a:t>
          </a:r>
          <a:r>
            <a:rPr lang="en-US" altLang="ja-JP" sz="1600" b="0" i="0" u="none" strike="noStrike" baseline="0">
              <a:solidFill>
                <a:srgbClr val="000000"/>
              </a:solidFill>
              <a:latin typeface="ＭＳ Ｐゴシック"/>
              <a:ea typeface="ＭＳ Ｐゴシック"/>
            </a:rPr>
            <a:t>11/11</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9</xdr:col>
      <xdr:colOff>9525</xdr:colOff>
      <xdr:row>3</xdr:row>
      <xdr:rowOff>57150</xdr:rowOff>
    </xdr:from>
    <xdr:ext cx="1551707" cy="236090"/>
    <xdr:sp macro="" textlink="">
      <xdr:nvSpPr>
        <xdr:cNvPr id="2" name="テキスト ボックス 1">
          <a:extLst>
            <a:ext uri="{FF2B5EF4-FFF2-40B4-BE49-F238E27FC236}">
              <a16:creationId xmlns:a16="http://schemas.microsoft.com/office/drawing/2014/main" id="{33D5BC7F-ACF4-4398-B93D-8C96C77680B8}"/>
            </a:ext>
          </a:extLst>
        </xdr:cNvPr>
        <xdr:cNvSpPr txBox="1"/>
      </xdr:nvSpPr>
      <xdr:spPr>
        <a:xfrm>
          <a:off x="8972550" y="800100"/>
          <a:ext cx="1551707" cy="236090"/>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1100">
              <a:solidFill>
                <a:srgbClr val="FF0000"/>
              </a:solidFill>
            </a:rPr>
            <a:t>会社名は記載しないこと</a:t>
          </a:r>
        </a:p>
      </xdr:txBody>
    </xdr:sp>
    <xdr:clientData/>
  </xdr:oneCellAnchor>
  <xdr:twoCellAnchor>
    <xdr:from>
      <xdr:col>5</xdr:col>
      <xdr:colOff>0</xdr:colOff>
      <xdr:row>0</xdr:row>
      <xdr:rowOff>95250</xdr:rowOff>
    </xdr:from>
    <xdr:to>
      <xdr:col>11</xdr:col>
      <xdr:colOff>65013</xdr:colOff>
      <xdr:row>1</xdr:row>
      <xdr:rowOff>142880</xdr:rowOff>
    </xdr:to>
    <xdr:grpSp>
      <xdr:nvGrpSpPr>
        <xdr:cNvPr id="3" name="グループ化 2">
          <a:extLst>
            <a:ext uri="{FF2B5EF4-FFF2-40B4-BE49-F238E27FC236}">
              <a16:creationId xmlns:a16="http://schemas.microsoft.com/office/drawing/2014/main" id="{6E1F1E7C-1C59-4058-8B66-541812EF455B}"/>
            </a:ext>
          </a:extLst>
        </xdr:cNvPr>
        <xdr:cNvGrpSpPr/>
      </xdr:nvGrpSpPr>
      <xdr:grpSpPr>
        <a:xfrm>
          <a:off x="5229225" y="95250"/>
          <a:ext cx="5903838" cy="333380"/>
          <a:chOff x="7828065" y="38100"/>
          <a:chExt cx="5718166" cy="318807"/>
        </a:xfrm>
      </xdr:grpSpPr>
      <xdr:sp macro="" textlink="">
        <xdr:nvSpPr>
          <xdr:cNvPr id="4" name="Rectangle 7">
            <a:extLst>
              <a:ext uri="{FF2B5EF4-FFF2-40B4-BE49-F238E27FC236}">
                <a16:creationId xmlns:a16="http://schemas.microsoft.com/office/drawing/2014/main" id="{02DC700F-6E52-55CE-87D9-6E2677F26924}"/>
              </a:ext>
            </a:extLst>
          </xdr:cNvPr>
          <xdr:cNvSpPr>
            <a:spLocks noChangeArrowheads="1"/>
          </xdr:cNvSpPr>
        </xdr:nvSpPr>
        <xdr:spPr bwMode="auto">
          <a:xfrm>
            <a:off x="8706972" y="38100"/>
            <a:ext cx="2074208" cy="31880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入札時工事費内訳書</a:t>
            </a:r>
          </a:p>
        </xdr:txBody>
      </xdr:sp>
      <xdr:sp macro="" textlink="">
        <xdr:nvSpPr>
          <xdr:cNvPr id="5" name="Rectangle 8">
            <a:extLst>
              <a:ext uri="{FF2B5EF4-FFF2-40B4-BE49-F238E27FC236}">
                <a16:creationId xmlns:a16="http://schemas.microsoft.com/office/drawing/2014/main" id="{C875319E-1F06-A057-767B-8A71F4DEC7CE}"/>
              </a:ext>
            </a:extLst>
          </xdr:cNvPr>
          <xdr:cNvSpPr>
            <a:spLocks noChangeArrowheads="1"/>
          </xdr:cNvSpPr>
        </xdr:nvSpPr>
        <xdr:spPr bwMode="auto">
          <a:xfrm>
            <a:off x="11721353" y="38100"/>
            <a:ext cx="1824878" cy="31880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en-US" sz="1000" b="0" i="0" baseline="0">
                <a:effectLst/>
                <a:latin typeface="+mn-lt"/>
                <a:ea typeface="+mn-ea"/>
                <a:cs typeface="+mn-cs"/>
              </a:rPr>
              <a:t>３０</a:t>
            </a:r>
            <a:r>
              <a:rPr lang="ja-JP" altLang="ja-JP" sz="1000" b="0" i="0" baseline="0">
                <a:effectLst/>
                <a:latin typeface="+mn-lt"/>
                <a:ea typeface="+mn-ea"/>
                <a:cs typeface="+mn-cs"/>
              </a:rPr>
              <a:t>－</a:t>
            </a:r>
            <a:r>
              <a:rPr lang="ja-JP" altLang="en-US" sz="1000" b="0" i="0" baseline="0">
                <a:effectLst/>
                <a:latin typeface="+mn-lt"/>
                <a:ea typeface="+mn-ea"/>
                <a:cs typeface="+mn-cs"/>
              </a:rPr>
              <a:t>９</a:t>
            </a:r>
            <a:endParaRPr lang="ja-JP" altLang="ja-JP">
              <a:effectLst/>
            </a:endParaRPr>
          </a:p>
        </xdr:txBody>
      </xdr:sp>
      <xdr:sp macro="" textlink="">
        <xdr:nvSpPr>
          <xdr:cNvPr id="6" name="Rectangle 9">
            <a:extLst>
              <a:ext uri="{FF2B5EF4-FFF2-40B4-BE49-F238E27FC236}">
                <a16:creationId xmlns:a16="http://schemas.microsoft.com/office/drawing/2014/main" id="{B4367178-09FE-7B6A-164D-9CAE84134580}"/>
              </a:ext>
            </a:extLst>
          </xdr:cNvPr>
          <xdr:cNvSpPr>
            <a:spLocks noChangeArrowheads="1"/>
          </xdr:cNvSpPr>
        </xdr:nvSpPr>
        <xdr:spPr bwMode="auto">
          <a:xfrm>
            <a:off x="7828065" y="38100"/>
            <a:ext cx="873499" cy="318807"/>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様式名称</a:t>
            </a:r>
          </a:p>
        </xdr:txBody>
      </xdr:sp>
      <xdr:sp macro="" textlink="">
        <xdr:nvSpPr>
          <xdr:cNvPr id="7" name="Rectangle 10">
            <a:extLst>
              <a:ext uri="{FF2B5EF4-FFF2-40B4-BE49-F238E27FC236}">
                <a16:creationId xmlns:a16="http://schemas.microsoft.com/office/drawing/2014/main" id="{503BED85-300F-F270-D315-76F7A80D3784}"/>
              </a:ext>
            </a:extLst>
          </xdr:cNvPr>
          <xdr:cNvSpPr>
            <a:spLocks noChangeArrowheads="1"/>
          </xdr:cNvSpPr>
        </xdr:nvSpPr>
        <xdr:spPr bwMode="auto">
          <a:xfrm>
            <a:off x="10781179" y="38100"/>
            <a:ext cx="940174" cy="318807"/>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様式番号</a:t>
            </a:r>
          </a:p>
        </xdr:txBody>
      </xdr:sp>
    </xdr:grpSp>
    <xdr:clientData/>
  </xdr:twoCellAnchor>
</xdr:wsDr>
</file>

<file path=xl/drawings/drawing11.xml><?xml version="1.0" encoding="utf-8"?>
<xdr:wsDr xmlns:xdr="http://schemas.openxmlformats.org/drawingml/2006/spreadsheetDrawing" xmlns:a="http://schemas.openxmlformats.org/drawingml/2006/main">
  <xdr:oneCellAnchor>
    <xdr:from>
      <xdr:col>8</xdr:col>
      <xdr:colOff>1200150</xdr:colOff>
      <xdr:row>3</xdr:row>
      <xdr:rowOff>57150</xdr:rowOff>
    </xdr:from>
    <xdr:ext cx="1551707" cy="236090"/>
    <xdr:sp macro="" textlink="">
      <xdr:nvSpPr>
        <xdr:cNvPr id="2" name="テキスト ボックス 1">
          <a:extLst>
            <a:ext uri="{FF2B5EF4-FFF2-40B4-BE49-F238E27FC236}">
              <a16:creationId xmlns:a16="http://schemas.microsoft.com/office/drawing/2014/main" id="{1494E346-9ECA-485D-BDE7-DFD108CA6D64}"/>
            </a:ext>
          </a:extLst>
        </xdr:cNvPr>
        <xdr:cNvSpPr txBox="1"/>
      </xdr:nvSpPr>
      <xdr:spPr>
        <a:xfrm>
          <a:off x="8953500" y="800100"/>
          <a:ext cx="1551707" cy="236090"/>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1100">
              <a:solidFill>
                <a:srgbClr val="FF0000"/>
              </a:solidFill>
            </a:rPr>
            <a:t>会社名は記載しないこと</a:t>
          </a:r>
        </a:p>
      </xdr:txBody>
    </xdr:sp>
    <xdr:clientData/>
  </xdr:oneCellAnchor>
  <xdr:twoCellAnchor>
    <xdr:from>
      <xdr:col>5</xdr:col>
      <xdr:colOff>0</xdr:colOff>
      <xdr:row>0</xdr:row>
      <xdr:rowOff>95250</xdr:rowOff>
    </xdr:from>
    <xdr:to>
      <xdr:col>11</xdr:col>
      <xdr:colOff>65013</xdr:colOff>
      <xdr:row>1</xdr:row>
      <xdr:rowOff>142880</xdr:rowOff>
    </xdr:to>
    <xdr:grpSp>
      <xdr:nvGrpSpPr>
        <xdr:cNvPr id="3" name="グループ化 2">
          <a:extLst>
            <a:ext uri="{FF2B5EF4-FFF2-40B4-BE49-F238E27FC236}">
              <a16:creationId xmlns:a16="http://schemas.microsoft.com/office/drawing/2014/main" id="{37D0A018-DBAB-4231-BB49-E15BF5B20AE8}"/>
            </a:ext>
          </a:extLst>
        </xdr:cNvPr>
        <xdr:cNvGrpSpPr/>
      </xdr:nvGrpSpPr>
      <xdr:grpSpPr>
        <a:xfrm>
          <a:off x="5229225" y="95250"/>
          <a:ext cx="5903838" cy="333380"/>
          <a:chOff x="7828065" y="38100"/>
          <a:chExt cx="5718166" cy="318807"/>
        </a:xfrm>
      </xdr:grpSpPr>
      <xdr:sp macro="" textlink="">
        <xdr:nvSpPr>
          <xdr:cNvPr id="4" name="Rectangle 7">
            <a:extLst>
              <a:ext uri="{FF2B5EF4-FFF2-40B4-BE49-F238E27FC236}">
                <a16:creationId xmlns:a16="http://schemas.microsoft.com/office/drawing/2014/main" id="{2D6DD74C-C290-D76F-F4EB-3F6C6D59BD33}"/>
              </a:ext>
            </a:extLst>
          </xdr:cNvPr>
          <xdr:cNvSpPr>
            <a:spLocks noChangeArrowheads="1"/>
          </xdr:cNvSpPr>
        </xdr:nvSpPr>
        <xdr:spPr bwMode="auto">
          <a:xfrm>
            <a:off x="8706972" y="38100"/>
            <a:ext cx="2074208" cy="31880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入札時工事費内訳書</a:t>
            </a:r>
          </a:p>
        </xdr:txBody>
      </xdr:sp>
      <xdr:sp macro="" textlink="">
        <xdr:nvSpPr>
          <xdr:cNvPr id="5" name="Rectangle 8">
            <a:extLst>
              <a:ext uri="{FF2B5EF4-FFF2-40B4-BE49-F238E27FC236}">
                <a16:creationId xmlns:a16="http://schemas.microsoft.com/office/drawing/2014/main" id="{19C2D18D-37C4-4F9B-6E96-96E783AE1331}"/>
              </a:ext>
            </a:extLst>
          </xdr:cNvPr>
          <xdr:cNvSpPr>
            <a:spLocks noChangeArrowheads="1"/>
          </xdr:cNvSpPr>
        </xdr:nvSpPr>
        <xdr:spPr bwMode="auto">
          <a:xfrm>
            <a:off x="11721353" y="38100"/>
            <a:ext cx="1824878" cy="31880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en-US" sz="1000" b="0" i="0" baseline="0">
                <a:effectLst/>
                <a:latin typeface="+mn-lt"/>
                <a:ea typeface="+mn-ea"/>
                <a:cs typeface="+mn-cs"/>
              </a:rPr>
              <a:t>３０</a:t>
            </a:r>
            <a:r>
              <a:rPr lang="ja-JP" altLang="ja-JP" sz="1000" b="0" i="0" baseline="0">
                <a:effectLst/>
                <a:latin typeface="+mn-lt"/>
                <a:ea typeface="+mn-ea"/>
                <a:cs typeface="+mn-cs"/>
              </a:rPr>
              <a:t>－</a:t>
            </a:r>
            <a:r>
              <a:rPr lang="ja-JP" altLang="en-US" sz="1000" b="0" i="0" baseline="0">
                <a:effectLst/>
                <a:latin typeface="+mn-lt"/>
                <a:ea typeface="+mn-ea"/>
                <a:cs typeface="+mn-cs"/>
              </a:rPr>
              <a:t>９</a:t>
            </a:r>
            <a:endParaRPr lang="ja-JP" altLang="ja-JP">
              <a:effectLst/>
            </a:endParaRPr>
          </a:p>
        </xdr:txBody>
      </xdr:sp>
      <xdr:sp macro="" textlink="">
        <xdr:nvSpPr>
          <xdr:cNvPr id="6" name="Rectangle 9">
            <a:extLst>
              <a:ext uri="{FF2B5EF4-FFF2-40B4-BE49-F238E27FC236}">
                <a16:creationId xmlns:a16="http://schemas.microsoft.com/office/drawing/2014/main" id="{6AF281D6-F1C0-FACB-4E97-E0AD252669AF}"/>
              </a:ext>
            </a:extLst>
          </xdr:cNvPr>
          <xdr:cNvSpPr>
            <a:spLocks noChangeArrowheads="1"/>
          </xdr:cNvSpPr>
        </xdr:nvSpPr>
        <xdr:spPr bwMode="auto">
          <a:xfrm>
            <a:off x="7828065" y="38100"/>
            <a:ext cx="873499" cy="318807"/>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様式名称</a:t>
            </a:r>
          </a:p>
        </xdr:txBody>
      </xdr:sp>
      <xdr:sp macro="" textlink="">
        <xdr:nvSpPr>
          <xdr:cNvPr id="7" name="Rectangle 10">
            <a:extLst>
              <a:ext uri="{FF2B5EF4-FFF2-40B4-BE49-F238E27FC236}">
                <a16:creationId xmlns:a16="http://schemas.microsoft.com/office/drawing/2014/main" id="{5880C1AE-CF01-1F61-888F-F0EA76E63FF2}"/>
              </a:ext>
            </a:extLst>
          </xdr:cNvPr>
          <xdr:cNvSpPr>
            <a:spLocks noChangeArrowheads="1"/>
          </xdr:cNvSpPr>
        </xdr:nvSpPr>
        <xdr:spPr bwMode="auto">
          <a:xfrm>
            <a:off x="10781179" y="38100"/>
            <a:ext cx="940174" cy="318807"/>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様式番号</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82</xdr:col>
      <xdr:colOff>134471</xdr:colOff>
      <xdr:row>0</xdr:row>
      <xdr:rowOff>0</xdr:rowOff>
    </xdr:from>
    <xdr:to>
      <xdr:col>123</xdr:col>
      <xdr:colOff>158220</xdr:colOff>
      <xdr:row>2</xdr:row>
      <xdr:rowOff>6724</xdr:rowOff>
    </xdr:to>
    <xdr:grpSp>
      <xdr:nvGrpSpPr>
        <xdr:cNvPr id="2" name="Group 1">
          <a:extLst>
            <a:ext uri="{FF2B5EF4-FFF2-40B4-BE49-F238E27FC236}">
              <a16:creationId xmlns:a16="http://schemas.microsoft.com/office/drawing/2014/main" id="{00000000-0008-0000-0E00-000002000000}"/>
            </a:ext>
          </a:extLst>
        </xdr:cNvPr>
        <xdr:cNvGrpSpPr>
          <a:grpSpLocks/>
        </xdr:cNvGrpSpPr>
      </xdr:nvGrpSpPr>
      <xdr:grpSpPr bwMode="auto">
        <a:xfrm>
          <a:off x="16626328" y="0"/>
          <a:ext cx="7929499" cy="360510"/>
          <a:chOff x="782" y="0"/>
          <a:chExt cx="662" cy="34"/>
        </a:xfrm>
      </xdr:grpSpPr>
      <xdr:sp macro="" textlink="">
        <xdr:nvSpPr>
          <xdr:cNvPr id="3" name="Rectangle 2">
            <a:extLst>
              <a:ext uri="{FF2B5EF4-FFF2-40B4-BE49-F238E27FC236}">
                <a16:creationId xmlns:a16="http://schemas.microsoft.com/office/drawing/2014/main" id="{00000000-0008-0000-0E00-000003000000}"/>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施設整備に関する全体工程計画</a:t>
            </a:r>
          </a:p>
        </xdr:txBody>
      </xdr:sp>
      <xdr:sp macro="" textlink="">
        <xdr:nvSpPr>
          <xdr:cNvPr id="4" name="Rectangle 4">
            <a:extLst>
              <a:ext uri="{FF2B5EF4-FFF2-40B4-BE49-F238E27FC236}">
                <a16:creationId xmlns:a16="http://schemas.microsoft.com/office/drawing/2014/main" id="{00000000-0008-0000-0E00-000004000000}"/>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様式名称</a:t>
            </a:r>
            <a:endParaRPr lang="en-US" altLang="ja-JP" sz="1050" b="0" i="0" u="none" strike="noStrike" baseline="0">
              <a:solidFill>
                <a:srgbClr val="FFFFFF"/>
              </a:solidFill>
              <a:latin typeface="ＭＳ 明朝" panose="02020609040205080304" pitchFamily="17" charset="-128"/>
              <a:ea typeface="ＭＳ 明朝" panose="02020609040205080304" pitchFamily="17" charset="-128"/>
            </a:endParaRPr>
          </a:p>
        </xdr:txBody>
      </xdr:sp>
      <xdr:sp macro="" textlink="">
        <xdr:nvSpPr>
          <xdr:cNvPr id="5" name="Rectangle 5">
            <a:extLst>
              <a:ext uri="{FF2B5EF4-FFF2-40B4-BE49-F238E27FC236}">
                <a16:creationId xmlns:a16="http://schemas.microsoft.com/office/drawing/2014/main" id="{00000000-0008-0000-0E00-000005000000}"/>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6" name="Rectangle 2">
            <a:extLst>
              <a:ext uri="{FF2B5EF4-FFF2-40B4-BE49-F238E27FC236}">
                <a16:creationId xmlns:a16="http://schemas.microsoft.com/office/drawing/2014/main" id="{00000000-0008-0000-0E00-000006000000}"/>
              </a:ext>
            </a:extLst>
          </xdr:cNvPr>
          <xdr:cNvSpPr>
            <a:spLocks noChangeArrowheads="1"/>
          </xdr:cNvSpPr>
        </xdr:nvSpPr>
        <xdr:spPr bwMode="auto">
          <a:xfrm>
            <a:off x="1253" y="0"/>
            <a:ext cx="19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３３－５</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17</xdr:col>
      <xdr:colOff>676275</xdr:colOff>
      <xdr:row>27</xdr:row>
      <xdr:rowOff>123825</xdr:rowOff>
    </xdr:from>
    <xdr:to>
      <xdr:col>18</xdr:col>
      <xdr:colOff>266700</xdr:colOff>
      <xdr:row>28</xdr:row>
      <xdr:rowOff>123825</xdr:rowOff>
    </xdr:to>
    <xdr:sp macro="" textlink="">
      <xdr:nvSpPr>
        <xdr:cNvPr id="10421" name="AutoShape 1">
          <a:extLst>
            <a:ext uri="{FF2B5EF4-FFF2-40B4-BE49-F238E27FC236}">
              <a16:creationId xmlns:a16="http://schemas.microsoft.com/office/drawing/2014/main" id="{00000000-0008-0000-1000-0000B5280000}"/>
            </a:ext>
          </a:extLst>
        </xdr:cNvPr>
        <xdr:cNvSpPr>
          <a:spLocks noChangeArrowheads="1"/>
        </xdr:cNvSpPr>
      </xdr:nvSpPr>
      <xdr:spPr bwMode="auto">
        <a:xfrm>
          <a:off x="13601700" y="12058650"/>
          <a:ext cx="590550" cy="352425"/>
        </a:xfrm>
        <a:prstGeom prst="downArrow">
          <a:avLst>
            <a:gd name="adj1" fmla="val 50000"/>
            <a:gd name="adj2" fmla="val 25000"/>
          </a:avLst>
        </a:prstGeom>
        <a:solidFill>
          <a:srgbClr val="FFFFFF"/>
        </a:solidFill>
        <a:ln w="9525">
          <a:solidFill>
            <a:srgbClr val="000000"/>
          </a:solidFill>
          <a:miter lim="800000"/>
          <a:headEnd/>
          <a:tailEn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17</xdr:col>
      <xdr:colOff>676275</xdr:colOff>
      <xdr:row>27</xdr:row>
      <xdr:rowOff>123825</xdr:rowOff>
    </xdr:from>
    <xdr:to>
      <xdr:col>18</xdr:col>
      <xdr:colOff>266700</xdr:colOff>
      <xdr:row>28</xdr:row>
      <xdr:rowOff>123825</xdr:rowOff>
    </xdr:to>
    <xdr:sp macro="" textlink="">
      <xdr:nvSpPr>
        <xdr:cNvPr id="11445" name="AutoShape 1">
          <a:extLst>
            <a:ext uri="{FF2B5EF4-FFF2-40B4-BE49-F238E27FC236}">
              <a16:creationId xmlns:a16="http://schemas.microsoft.com/office/drawing/2014/main" id="{00000000-0008-0000-1100-0000B52C0000}"/>
            </a:ext>
          </a:extLst>
        </xdr:cNvPr>
        <xdr:cNvSpPr>
          <a:spLocks noChangeArrowheads="1"/>
        </xdr:cNvSpPr>
      </xdr:nvSpPr>
      <xdr:spPr bwMode="auto">
        <a:xfrm>
          <a:off x="13601700" y="12077700"/>
          <a:ext cx="590550" cy="352425"/>
        </a:xfrm>
        <a:prstGeom prst="downArrow">
          <a:avLst>
            <a:gd name="adj1" fmla="val 50000"/>
            <a:gd name="adj2" fmla="val 25000"/>
          </a:avLst>
        </a:prstGeom>
        <a:solidFill>
          <a:srgbClr val="FFFFFF"/>
        </a:solidFill>
        <a:ln w="9525">
          <a:solidFill>
            <a:srgbClr val="000000"/>
          </a:solidFill>
          <a:miter lim="800000"/>
          <a:headEnd/>
          <a:tailEnd/>
        </a:ln>
      </xdr:spPr>
    </xdr:sp>
    <xdr:clientData/>
  </xdr:twoCellAnchor>
</xdr:wsDr>
</file>

<file path=xl/drawings/drawing15.xml><?xml version="1.0" encoding="utf-8"?>
<xdr:wsDr xmlns:xdr="http://schemas.openxmlformats.org/drawingml/2006/spreadsheetDrawing" xmlns:a="http://schemas.openxmlformats.org/drawingml/2006/main">
  <xdr:twoCellAnchor>
    <xdr:from>
      <xdr:col>17</xdr:col>
      <xdr:colOff>676275</xdr:colOff>
      <xdr:row>27</xdr:row>
      <xdr:rowOff>123825</xdr:rowOff>
    </xdr:from>
    <xdr:to>
      <xdr:col>18</xdr:col>
      <xdr:colOff>266700</xdr:colOff>
      <xdr:row>28</xdr:row>
      <xdr:rowOff>123825</xdr:rowOff>
    </xdr:to>
    <xdr:sp macro="" textlink="">
      <xdr:nvSpPr>
        <xdr:cNvPr id="12634" name="AutoShape 1">
          <a:extLst>
            <a:ext uri="{FF2B5EF4-FFF2-40B4-BE49-F238E27FC236}">
              <a16:creationId xmlns:a16="http://schemas.microsoft.com/office/drawing/2014/main" id="{00000000-0008-0000-1200-00005A310000}"/>
            </a:ext>
          </a:extLst>
        </xdr:cNvPr>
        <xdr:cNvSpPr>
          <a:spLocks noChangeArrowheads="1"/>
        </xdr:cNvSpPr>
      </xdr:nvSpPr>
      <xdr:spPr bwMode="auto">
        <a:xfrm>
          <a:off x="13601700" y="12039600"/>
          <a:ext cx="590550" cy="352425"/>
        </a:xfrm>
        <a:prstGeom prst="down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22</xdr:col>
      <xdr:colOff>676275</xdr:colOff>
      <xdr:row>3</xdr:row>
      <xdr:rowOff>200025</xdr:rowOff>
    </xdr:from>
    <xdr:to>
      <xdr:col>23</xdr:col>
      <xdr:colOff>0</xdr:colOff>
      <xdr:row>4</xdr:row>
      <xdr:rowOff>200025</xdr:rowOff>
    </xdr:to>
    <xdr:sp macro="" textlink="">
      <xdr:nvSpPr>
        <xdr:cNvPr id="12298" name="Oval 10">
          <a:extLst>
            <a:ext uri="{FF2B5EF4-FFF2-40B4-BE49-F238E27FC236}">
              <a16:creationId xmlns:a16="http://schemas.microsoft.com/office/drawing/2014/main" id="{00000000-0008-0000-1200-00000A300000}"/>
            </a:ext>
          </a:extLst>
        </xdr:cNvPr>
        <xdr:cNvSpPr>
          <a:spLocks noChangeArrowheads="1"/>
        </xdr:cNvSpPr>
      </xdr:nvSpPr>
      <xdr:spPr bwMode="auto">
        <a:xfrm>
          <a:off x="18135600" y="962025"/>
          <a:ext cx="285750" cy="30480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8</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17</xdr:col>
      <xdr:colOff>676275</xdr:colOff>
      <xdr:row>27</xdr:row>
      <xdr:rowOff>123825</xdr:rowOff>
    </xdr:from>
    <xdr:to>
      <xdr:col>18</xdr:col>
      <xdr:colOff>266700</xdr:colOff>
      <xdr:row>28</xdr:row>
      <xdr:rowOff>123825</xdr:rowOff>
    </xdr:to>
    <xdr:sp macro="" textlink="">
      <xdr:nvSpPr>
        <xdr:cNvPr id="13493" name="AutoShape 1">
          <a:extLst>
            <a:ext uri="{FF2B5EF4-FFF2-40B4-BE49-F238E27FC236}">
              <a16:creationId xmlns:a16="http://schemas.microsoft.com/office/drawing/2014/main" id="{00000000-0008-0000-1300-0000B5340000}"/>
            </a:ext>
          </a:extLst>
        </xdr:cNvPr>
        <xdr:cNvSpPr>
          <a:spLocks noChangeArrowheads="1"/>
        </xdr:cNvSpPr>
      </xdr:nvSpPr>
      <xdr:spPr bwMode="auto">
        <a:xfrm>
          <a:off x="13601700" y="12058650"/>
          <a:ext cx="590550" cy="352425"/>
        </a:xfrm>
        <a:prstGeom prst="downArrow">
          <a:avLst>
            <a:gd name="adj1" fmla="val 50000"/>
            <a:gd name="adj2" fmla="val 25000"/>
          </a:avLst>
        </a:prstGeom>
        <a:solidFill>
          <a:srgbClr val="FFFFFF"/>
        </a:solidFill>
        <a:ln w="9525">
          <a:solidFill>
            <a:srgbClr val="000000"/>
          </a:solidFill>
          <a:miter lim="800000"/>
          <a:headEnd/>
          <a:tailEnd/>
        </a:ln>
      </xdr:spPr>
    </xdr:sp>
    <xdr:clientData/>
  </xdr:twoCellAnchor>
</xdr:wsDr>
</file>

<file path=xl/drawings/drawing17.xml><?xml version="1.0" encoding="utf-8"?>
<xdr:wsDr xmlns:xdr="http://schemas.openxmlformats.org/drawingml/2006/spreadsheetDrawing" xmlns:a="http://schemas.openxmlformats.org/drawingml/2006/main">
  <xdr:twoCellAnchor>
    <xdr:from>
      <xdr:col>17</xdr:col>
      <xdr:colOff>676275</xdr:colOff>
      <xdr:row>27</xdr:row>
      <xdr:rowOff>123825</xdr:rowOff>
    </xdr:from>
    <xdr:to>
      <xdr:col>18</xdr:col>
      <xdr:colOff>266700</xdr:colOff>
      <xdr:row>28</xdr:row>
      <xdr:rowOff>123825</xdr:rowOff>
    </xdr:to>
    <xdr:sp macro="" textlink="">
      <xdr:nvSpPr>
        <xdr:cNvPr id="14517" name="AutoShape 1">
          <a:extLst>
            <a:ext uri="{FF2B5EF4-FFF2-40B4-BE49-F238E27FC236}">
              <a16:creationId xmlns:a16="http://schemas.microsoft.com/office/drawing/2014/main" id="{00000000-0008-0000-1400-0000B5380000}"/>
            </a:ext>
          </a:extLst>
        </xdr:cNvPr>
        <xdr:cNvSpPr>
          <a:spLocks noChangeArrowheads="1"/>
        </xdr:cNvSpPr>
      </xdr:nvSpPr>
      <xdr:spPr bwMode="auto">
        <a:xfrm>
          <a:off x="13601700" y="12058650"/>
          <a:ext cx="590550" cy="352425"/>
        </a:xfrm>
        <a:prstGeom prst="downArrow">
          <a:avLst>
            <a:gd name="adj1" fmla="val 50000"/>
            <a:gd name="adj2" fmla="val 25000"/>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495300</xdr:colOff>
      <xdr:row>24</xdr:row>
      <xdr:rowOff>142875</xdr:rowOff>
    </xdr:from>
    <xdr:to>
      <xdr:col>23</xdr:col>
      <xdr:colOff>800100</xdr:colOff>
      <xdr:row>28</xdr:row>
      <xdr:rowOff>104775</xdr:rowOff>
    </xdr:to>
    <xdr:sp macro="" textlink="">
      <xdr:nvSpPr>
        <xdr:cNvPr id="42151" name="Rectangle 1">
          <a:extLst>
            <a:ext uri="{FF2B5EF4-FFF2-40B4-BE49-F238E27FC236}">
              <a16:creationId xmlns:a16="http://schemas.microsoft.com/office/drawing/2014/main" id="{00000000-0008-0000-0300-0000A7A40000}"/>
            </a:ext>
          </a:extLst>
        </xdr:cNvPr>
        <xdr:cNvSpPr>
          <a:spLocks noChangeArrowheads="1"/>
        </xdr:cNvSpPr>
      </xdr:nvSpPr>
      <xdr:spPr bwMode="auto">
        <a:xfrm>
          <a:off x="12239625" y="5248275"/>
          <a:ext cx="6229350" cy="1219200"/>
        </a:xfrm>
        <a:prstGeom prst="rect">
          <a:avLst/>
        </a:prstGeom>
        <a:noFill/>
        <a:ln w="9525">
          <a:solidFill>
            <a:srgbClr val="000000"/>
          </a:solidFill>
          <a:prstDash val="dash"/>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57847</xdr:colOff>
      <xdr:row>0</xdr:row>
      <xdr:rowOff>0</xdr:rowOff>
    </xdr:from>
    <xdr:to>
      <xdr:col>12</xdr:col>
      <xdr:colOff>1082841</xdr:colOff>
      <xdr:row>2</xdr:row>
      <xdr:rowOff>19050</xdr:rowOff>
    </xdr:to>
    <xdr:grpSp>
      <xdr:nvGrpSpPr>
        <xdr:cNvPr id="2" name="Group 1">
          <a:extLst>
            <a:ext uri="{FF2B5EF4-FFF2-40B4-BE49-F238E27FC236}">
              <a16:creationId xmlns:a16="http://schemas.microsoft.com/office/drawing/2014/main" id="{00000000-0008-0000-0800-000002000000}"/>
            </a:ext>
          </a:extLst>
        </xdr:cNvPr>
        <xdr:cNvGrpSpPr>
          <a:grpSpLocks/>
        </xdr:cNvGrpSpPr>
      </xdr:nvGrpSpPr>
      <xdr:grpSpPr bwMode="auto">
        <a:xfrm>
          <a:off x="7608574" y="0"/>
          <a:ext cx="7605903" cy="330777"/>
          <a:chOff x="782" y="0"/>
          <a:chExt cx="662" cy="34"/>
        </a:xfrm>
      </xdr:grpSpPr>
      <xdr:sp macro="" textlink="">
        <xdr:nvSpPr>
          <xdr:cNvPr id="3" name="Rectangle 2">
            <a:extLst>
              <a:ext uri="{FF2B5EF4-FFF2-40B4-BE49-F238E27FC236}">
                <a16:creationId xmlns:a16="http://schemas.microsoft.com/office/drawing/2014/main" id="{00000000-0008-0000-0800-000003000000}"/>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資金調達計画</a:t>
            </a:r>
          </a:p>
        </xdr:txBody>
      </xdr:sp>
      <xdr:sp macro="" textlink="">
        <xdr:nvSpPr>
          <xdr:cNvPr id="4" name="Rectangle 4">
            <a:extLst>
              <a:ext uri="{FF2B5EF4-FFF2-40B4-BE49-F238E27FC236}">
                <a16:creationId xmlns:a16="http://schemas.microsoft.com/office/drawing/2014/main" id="{00000000-0008-0000-0800-000004000000}"/>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様式名称</a:t>
            </a:r>
            <a:endParaRPr lang="en-US" altLang="ja-JP" sz="1050" b="0" i="0" u="none" strike="noStrike" baseline="0">
              <a:solidFill>
                <a:srgbClr val="FFFFFF"/>
              </a:solidFill>
              <a:latin typeface="ＭＳ 明朝" panose="02020609040205080304" pitchFamily="17" charset="-128"/>
              <a:ea typeface="ＭＳ 明朝" panose="02020609040205080304" pitchFamily="17" charset="-128"/>
            </a:endParaRPr>
          </a:p>
        </xdr:txBody>
      </xdr:sp>
      <xdr:sp macro="" textlink="">
        <xdr:nvSpPr>
          <xdr:cNvPr id="5" name="Rectangle 5">
            <a:extLst>
              <a:ext uri="{FF2B5EF4-FFF2-40B4-BE49-F238E27FC236}">
                <a16:creationId xmlns:a16="http://schemas.microsoft.com/office/drawing/2014/main" id="{00000000-0008-0000-0800-000005000000}"/>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6" name="Rectangle 2">
            <a:extLst>
              <a:ext uri="{FF2B5EF4-FFF2-40B4-BE49-F238E27FC236}">
                <a16:creationId xmlns:a16="http://schemas.microsoft.com/office/drawing/2014/main" id="{00000000-0008-0000-0800-000006000000}"/>
              </a:ext>
            </a:extLst>
          </xdr:cNvPr>
          <xdr:cNvSpPr>
            <a:spLocks noChangeArrowheads="1"/>
          </xdr:cNvSpPr>
        </xdr:nvSpPr>
        <xdr:spPr bwMode="auto">
          <a:xfrm>
            <a:off x="1253" y="0"/>
            <a:ext cx="19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３０－３</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371549</xdr:colOff>
      <xdr:row>0</xdr:row>
      <xdr:rowOff>0</xdr:rowOff>
    </xdr:from>
    <xdr:to>
      <xdr:col>26</xdr:col>
      <xdr:colOff>1452</xdr:colOff>
      <xdr:row>1</xdr:row>
      <xdr:rowOff>190500</xdr:rowOff>
    </xdr:to>
    <xdr:grpSp>
      <xdr:nvGrpSpPr>
        <xdr:cNvPr id="2" name="Group 1">
          <a:extLst>
            <a:ext uri="{FF2B5EF4-FFF2-40B4-BE49-F238E27FC236}">
              <a16:creationId xmlns:a16="http://schemas.microsoft.com/office/drawing/2014/main" id="{00000000-0008-0000-0900-000002000000}"/>
            </a:ext>
          </a:extLst>
        </xdr:cNvPr>
        <xdr:cNvGrpSpPr>
          <a:grpSpLocks/>
        </xdr:cNvGrpSpPr>
      </xdr:nvGrpSpPr>
      <xdr:grpSpPr bwMode="auto">
        <a:xfrm>
          <a:off x="20477958" y="0"/>
          <a:ext cx="6176176" cy="346364"/>
          <a:chOff x="757" y="0"/>
          <a:chExt cx="688" cy="34"/>
        </a:xfrm>
      </xdr:grpSpPr>
      <xdr:sp macro="" textlink="">
        <xdr:nvSpPr>
          <xdr:cNvPr id="3" name="Rectangle 2">
            <a:extLst>
              <a:ext uri="{FF2B5EF4-FFF2-40B4-BE49-F238E27FC236}">
                <a16:creationId xmlns:a16="http://schemas.microsoft.com/office/drawing/2014/main" id="{00000000-0008-0000-0900-000003000000}"/>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事業費の支払計画</a:t>
            </a:r>
          </a:p>
        </xdr:txBody>
      </xdr:sp>
      <xdr:sp macro="" textlink="">
        <xdr:nvSpPr>
          <xdr:cNvPr id="4" name="Rectangle 3">
            <a:extLst>
              <a:ext uri="{FF2B5EF4-FFF2-40B4-BE49-F238E27FC236}">
                <a16:creationId xmlns:a16="http://schemas.microsoft.com/office/drawing/2014/main" id="{00000000-0008-0000-0900-000004000000}"/>
              </a:ext>
            </a:extLst>
          </xdr:cNvPr>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３０－５　</a:t>
            </a:r>
          </a:p>
        </xdr:txBody>
      </xdr:sp>
      <xdr:sp macro="" textlink="">
        <xdr:nvSpPr>
          <xdr:cNvPr id="5" name="Rectangle 4">
            <a:extLst>
              <a:ext uri="{FF2B5EF4-FFF2-40B4-BE49-F238E27FC236}">
                <a16:creationId xmlns:a16="http://schemas.microsoft.com/office/drawing/2014/main" id="{00000000-0008-0000-0900-000005000000}"/>
              </a:ext>
            </a:extLst>
          </xdr:cNvPr>
          <xdr:cNvSpPr>
            <a:spLocks noChangeArrowheads="1"/>
          </xdr:cNvSpPr>
        </xdr:nvSpPr>
        <xdr:spPr bwMode="auto">
          <a:xfrm>
            <a:off x="757" y="0"/>
            <a:ext cx="116"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様式名称</a:t>
            </a:r>
          </a:p>
        </xdr:txBody>
      </xdr:sp>
      <xdr:sp macro="" textlink="">
        <xdr:nvSpPr>
          <xdr:cNvPr id="6" name="Rectangle 5">
            <a:extLst>
              <a:ext uri="{FF2B5EF4-FFF2-40B4-BE49-F238E27FC236}">
                <a16:creationId xmlns:a16="http://schemas.microsoft.com/office/drawing/2014/main" id="{00000000-0008-0000-0900-000006000000}"/>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641958</xdr:colOff>
      <xdr:row>0</xdr:row>
      <xdr:rowOff>52917</xdr:rowOff>
    </xdr:from>
    <xdr:to>
      <xdr:col>28</xdr:col>
      <xdr:colOff>302</xdr:colOff>
      <xdr:row>1</xdr:row>
      <xdr:rowOff>12436</xdr:rowOff>
    </xdr:to>
    <xdr:grpSp>
      <xdr:nvGrpSpPr>
        <xdr:cNvPr id="2" name="Group 1">
          <a:extLst>
            <a:ext uri="{FF2B5EF4-FFF2-40B4-BE49-F238E27FC236}">
              <a16:creationId xmlns:a16="http://schemas.microsoft.com/office/drawing/2014/main" id="{00000000-0008-0000-0A00-000002000000}"/>
            </a:ext>
          </a:extLst>
        </xdr:cNvPr>
        <xdr:cNvGrpSpPr>
          <a:grpSpLocks/>
        </xdr:cNvGrpSpPr>
      </xdr:nvGrpSpPr>
      <xdr:grpSpPr bwMode="auto">
        <a:xfrm>
          <a:off x="22257358" y="52917"/>
          <a:ext cx="7537144" cy="340519"/>
          <a:chOff x="784" y="0"/>
          <a:chExt cx="660" cy="34"/>
        </a:xfrm>
      </xdr:grpSpPr>
      <xdr:sp macro="" textlink="">
        <xdr:nvSpPr>
          <xdr:cNvPr id="3" name="Rectangle 2">
            <a:extLst>
              <a:ext uri="{FF2B5EF4-FFF2-40B4-BE49-F238E27FC236}">
                <a16:creationId xmlns:a16="http://schemas.microsoft.com/office/drawing/2014/main" id="{00000000-0008-0000-0A00-000003000000}"/>
              </a:ext>
            </a:extLst>
          </xdr:cNvPr>
          <xdr:cNvSpPr>
            <a:spLocks noChangeArrowheads="1"/>
          </xdr:cNvSpPr>
        </xdr:nvSpPr>
        <xdr:spPr bwMode="auto">
          <a:xfrm>
            <a:off x="875"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資金収支計画</a:t>
            </a:r>
          </a:p>
        </xdr:txBody>
      </xdr:sp>
      <xdr:sp macro="" textlink="">
        <xdr:nvSpPr>
          <xdr:cNvPr id="4" name="Rectangle 4">
            <a:extLst>
              <a:ext uri="{FF2B5EF4-FFF2-40B4-BE49-F238E27FC236}">
                <a16:creationId xmlns:a16="http://schemas.microsoft.com/office/drawing/2014/main" id="{00000000-0008-0000-0A00-000004000000}"/>
              </a:ext>
            </a:extLst>
          </xdr:cNvPr>
          <xdr:cNvSpPr>
            <a:spLocks noChangeArrowheads="1"/>
          </xdr:cNvSpPr>
        </xdr:nvSpPr>
        <xdr:spPr bwMode="auto">
          <a:xfrm>
            <a:off x="784"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様式名称</a:t>
            </a:r>
            <a:endParaRPr lang="en-US" altLang="ja-JP" sz="1050" b="0" i="0" u="none" strike="noStrike" baseline="0">
              <a:solidFill>
                <a:srgbClr val="FFFFFF"/>
              </a:solidFill>
              <a:latin typeface="ＭＳ 明朝" panose="02020609040205080304" pitchFamily="17" charset="-128"/>
              <a:ea typeface="ＭＳ 明朝" panose="02020609040205080304" pitchFamily="17" charset="-128"/>
            </a:endParaRPr>
          </a:p>
        </xdr:txBody>
      </xdr:sp>
      <xdr:sp macro="" textlink="">
        <xdr:nvSpPr>
          <xdr:cNvPr id="5" name="Rectangle 5">
            <a:extLst>
              <a:ext uri="{FF2B5EF4-FFF2-40B4-BE49-F238E27FC236}">
                <a16:creationId xmlns:a16="http://schemas.microsoft.com/office/drawing/2014/main" id="{00000000-0008-0000-0A00-000005000000}"/>
              </a:ext>
            </a:extLst>
          </xdr:cNvPr>
          <xdr:cNvSpPr>
            <a:spLocks noChangeArrowheads="1"/>
          </xdr:cNvSpPr>
        </xdr:nvSpPr>
        <xdr:spPr bwMode="auto">
          <a:xfrm>
            <a:off x="1155"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6" name="Rectangle 2">
            <a:extLst>
              <a:ext uri="{FF2B5EF4-FFF2-40B4-BE49-F238E27FC236}">
                <a16:creationId xmlns:a16="http://schemas.microsoft.com/office/drawing/2014/main" id="{00000000-0008-0000-0A00-000006000000}"/>
              </a:ext>
            </a:extLst>
          </xdr:cNvPr>
          <xdr:cNvSpPr>
            <a:spLocks noChangeArrowheads="1"/>
          </xdr:cNvSpPr>
        </xdr:nvSpPr>
        <xdr:spPr bwMode="auto">
          <a:xfrm>
            <a:off x="1253" y="0"/>
            <a:ext cx="19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３０－</a:t>
            </a:r>
            <a:r>
              <a:rPr lang="en-US" altLang="ja-JP" sz="1050" b="0" i="0" u="none" strike="noStrike" baseline="0">
                <a:solidFill>
                  <a:srgbClr val="000000"/>
                </a:solidFill>
                <a:latin typeface="ＭＳ 明朝" panose="02020609040205080304" pitchFamily="17" charset="-128"/>
                <a:ea typeface="ＭＳ 明朝" panose="02020609040205080304" pitchFamily="17" charset="-128"/>
              </a:rPr>
              <a:t>6</a:t>
            </a:r>
            <a:endParaRPr lang="ja-JP" altLang="en-US" sz="1050" b="0" i="0" u="none" strike="noStrike" baseline="0">
              <a:solidFill>
                <a:srgbClr val="000000"/>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30</xdr:col>
      <xdr:colOff>43978</xdr:colOff>
      <xdr:row>0</xdr:row>
      <xdr:rowOff>160564</xdr:rowOff>
    </xdr:from>
    <xdr:to>
      <xdr:col>34</xdr:col>
      <xdr:colOff>2399578</xdr:colOff>
      <xdr:row>1</xdr:row>
      <xdr:rowOff>131989</xdr:rowOff>
    </xdr:to>
    <xdr:grpSp>
      <xdr:nvGrpSpPr>
        <xdr:cNvPr id="2" name="グループ化 1">
          <a:extLst>
            <a:ext uri="{FF2B5EF4-FFF2-40B4-BE49-F238E27FC236}">
              <a16:creationId xmlns:a16="http://schemas.microsoft.com/office/drawing/2014/main" id="{00000000-0008-0000-0B00-000002000000}"/>
            </a:ext>
          </a:extLst>
        </xdr:cNvPr>
        <xdr:cNvGrpSpPr/>
      </xdr:nvGrpSpPr>
      <xdr:grpSpPr>
        <a:xfrm>
          <a:off x="20402078" y="160564"/>
          <a:ext cx="6533900" cy="327025"/>
          <a:chOff x="7828065" y="38100"/>
          <a:chExt cx="5718166" cy="318807"/>
        </a:xfrm>
      </xdr:grpSpPr>
      <xdr:sp macro="" textlink="">
        <xdr:nvSpPr>
          <xdr:cNvPr id="3" name="Rectangle 7">
            <a:extLst>
              <a:ext uri="{FF2B5EF4-FFF2-40B4-BE49-F238E27FC236}">
                <a16:creationId xmlns:a16="http://schemas.microsoft.com/office/drawing/2014/main" id="{00000000-0008-0000-0B00-000003000000}"/>
              </a:ext>
            </a:extLst>
          </xdr:cNvPr>
          <xdr:cNvSpPr>
            <a:spLocks noChangeArrowheads="1"/>
          </xdr:cNvSpPr>
        </xdr:nvSpPr>
        <xdr:spPr bwMode="auto">
          <a:xfrm>
            <a:off x="8706972" y="38100"/>
            <a:ext cx="2074208" cy="31880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事業費内訳書</a:t>
            </a:r>
          </a:p>
        </xdr:txBody>
      </xdr:sp>
      <xdr:sp macro="" textlink="">
        <xdr:nvSpPr>
          <xdr:cNvPr id="4" name="Rectangle 8">
            <a:extLst>
              <a:ext uri="{FF2B5EF4-FFF2-40B4-BE49-F238E27FC236}">
                <a16:creationId xmlns:a16="http://schemas.microsoft.com/office/drawing/2014/main" id="{00000000-0008-0000-0B00-000004000000}"/>
              </a:ext>
            </a:extLst>
          </xdr:cNvPr>
          <xdr:cNvSpPr>
            <a:spLocks noChangeArrowheads="1"/>
          </xdr:cNvSpPr>
        </xdr:nvSpPr>
        <xdr:spPr bwMode="auto">
          <a:xfrm>
            <a:off x="11721353" y="38100"/>
            <a:ext cx="1824878" cy="31880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３０</a:t>
            </a:r>
            <a:r>
              <a:rPr lang="en-US" altLang="ja-JP" sz="1000" b="0" i="0" u="none" strike="noStrike" baseline="0">
                <a:solidFill>
                  <a:srgbClr val="000000"/>
                </a:solidFill>
                <a:latin typeface="ＭＳ Ｐゴシック"/>
                <a:ea typeface="ＭＳ Ｐゴシック"/>
              </a:rPr>
              <a:t>-7</a:t>
            </a:r>
            <a:endParaRPr lang="ja-JP" altLang="en-US" sz="1000" b="0" i="0" u="none" strike="noStrike" baseline="0">
              <a:solidFill>
                <a:srgbClr val="000000"/>
              </a:solidFill>
              <a:latin typeface="ＭＳ Ｐゴシック"/>
              <a:ea typeface="ＭＳ Ｐゴシック"/>
            </a:endParaRPr>
          </a:p>
        </xdr:txBody>
      </xdr:sp>
      <xdr:sp macro="" textlink="">
        <xdr:nvSpPr>
          <xdr:cNvPr id="5" name="Rectangle 9">
            <a:extLst>
              <a:ext uri="{FF2B5EF4-FFF2-40B4-BE49-F238E27FC236}">
                <a16:creationId xmlns:a16="http://schemas.microsoft.com/office/drawing/2014/main" id="{00000000-0008-0000-0B00-000005000000}"/>
              </a:ext>
            </a:extLst>
          </xdr:cNvPr>
          <xdr:cNvSpPr>
            <a:spLocks noChangeArrowheads="1"/>
          </xdr:cNvSpPr>
        </xdr:nvSpPr>
        <xdr:spPr bwMode="auto">
          <a:xfrm>
            <a:off x="7828065" y="38100"/>
            <a:ext cx="873499" cy="318807"/>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様式名称</a:t>
            </a:r>
          </a:p>
        </xdr:txBody>
      </xdr:sp>
      <xdr:sp macro="" textlink="">
        <xdr:nvSpPr>
          <xdr:cNvPr id="6" name="Rectangle 10">
            <a:extLst>
              <a:ext uri="{FF2B5EF4-FFF2-40B4-BE49-F238E27FC236}">
                <a16:creationId xmlns:a16="http://schemas.microsoft.com/office/drawing/2014/main" id="{00000000-0008-0000-0B00-000006000000}"/>
              </a:ext>
            </a:extLst>
          </xdr:cNvPr>
          <xdr:cNvSpPr>
            <a:spLocks noChangeArrowheads="1"/>
          </xdr:cNvSpPr>
        </xdr:nvSpPr>
        <xdr:spPr bwMode="auto">
          <a:xfrm>
            <a:off x="10781179" y="38100"/>
            <a:ext cx="940174" cy="318807"/>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様式番号</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679173</xdr:colOff>
      <xdr:row>2</xdr:row>
      <xdr:rowOff>140804</xdr:rowOff>
    </xdr:from>
    <xdr:to>
      <xdr:col>9</xdr:col>
      <xdr:colOff>1138857</xdr:colOff>
      <xdr:row>4</xdr:row>
      <xdr:rowOff>42655</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9299298" y="445604"/>
          <a:ext cx="1621734" cy="20665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solidFill>
                <a:srgbClr val="FF0000"/>
              </a:solidFill>
            </a:rPr>
            <a:t>会社名は記載しないこと。</a:t>
          </a:r>
        </a:p>
      </xdr:txBody>
    </xdr:sp>
    <xdr:clientData/>
  </xdr:twoCellAnchor>
  <xdr:twoCellAnchor>
    <xdr:from>
      <xdr:col>4</xdr:col>
      <xdr:colOff>380999</xdr:colOff>
      <xdr:row>0</xdr:row>
      <xdr:rowOff>24848</xdr:rowOff>
    </xdr:from>
    <xdr:to>
      <xdr:col>9</xdr:col>
      <xdr:colOff>1141337</xdr:colOff>
      <xdr:row>2</xdr:row>
      <xdr:rowOff>44463</xdr:rowOff>
    </xdr:to>
    <xdr:grpSp>
      <xdr:nvGrpSpPr>
        <xdr:cNvPr id="3" name="グループ化 2">
          <a:extLst>
            <a:ext uri="{FF2B5EF4-FFF2-40B4-BE49-F238E27FC236}">
              <a16:creationId xmlns:a16="http://schemas.microsoft.com/office/drawing/2014/main" id="{00000000-0008-0000-0C00-000003000000}"/>
            </a:ext>
          </a:extLst>
        </xdr:cNvPr>
        <xdr:cNvGrpSpPr/>
      </xdr:nvGrpSpPr>
      <xdr:grpSpPr>
        <a:xfrm>
          <a:off x="5007428" y="24848"/>
          <a:ext cx="5876623" cy="318972"/>
          <a:chOff x="7828065" y="38100"/>
          <a:chExt cx="5718166" cy="318807"/>
        </a:xfrm>
      </xdr:grpSpPr>
      <xdr:sp macro="" textlink="">
        <xdr:nvSpPr>
          <xdr:cNvPr id="4" name="Rectangle 7">
            <a:extLst>
              <a:ext uri="{FF2B5EF4-FFF2-40B4-BE49-F238E27FC236}">
                <a16:creationId xmlns:a16="http://schemas.microsoft.com/office/drawing/2014/main" id="{00000000-0008-0000-0C00-000004000000}"/>
              </a:ext>
            </a:extLst>
          </xdr:cNvPr>
          <xdr:cNvSpPr>
            <a:spLocks noChangeArrowheads="1"/>
          </xdr:cNvSpPr>
        </xdr:nvSpPr>
        <xdr:spPr bwMode="auto">
          <a:xfrm>
            <a:off x="8706972" y="38100"/>
            <a:ext cx="2074208" cy="31880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入札時積算内訳書</a:t>
            </a:r>
          </a:p>
        </xdr:txBody>
      </xdr:sp>
      <xdr:sp macro="" textlink="">
        <xdr:nvSpPr>
          <xdr:cNvPr id="5" name="Rectangle 8">
            <a:extLst>
              <a:ext uri="{FF2B5EF4-FFF2-40B4-BE49-F238E27FC236}">
                <a16:creationId xmlns:a16="http://schemas.microsoft.com/office/drawing/2014/main" id="{00000000-0008-0000-0C00-000005000000}"/>
              </a:ext>
            </a:extLst>
          </xdr:cNvPr>
          <xdr:cNvSpPr>
            <a:spLocks noChangeArrowheads="1"/>
          </xdr:cNvSpPr>
        </xdr:nvSpPr>
        <xdr:spPr bwMode="auto">
          <a:xfrm>
            <a:off x="11721353" y="38100"/>
            <a:ext cx="1824878" cy="31880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en-US" sz="1000" b="0" i="0" baseline="0">
                <a:effectLst/>
                <a:latin typeface="+mn-lt"/>
                <a:ea typeface="+mn-ea"/>
                <a:cs typeface="+mn-cs"/>
              </a:rPr>
              <a:t>３０</a:t>
            </a:r>
            <a:r>
              <a:rPr lang="ja-JP" altLang="ja-JP" sz="1000" b="0" i="0" baseline="0">
                <a:effectLst/>
                <a:latin typeface="+mn-lt"/>
                <a:ea typeface="+mn-ea"/>
                <a:cs typeface="+mn-cs"/>
              </a:rPr>
              <a:t>－</a:t>
            </a:r>
            <a:r>
              <a:rPr lang="ja-JP" altLang="en-US" sz="1000" b="0" i="0" baseline="0">
                <a:effectLst/>
                <a:latin typeface="+mn-lt"/>
                <a:ea typeface="+mn-ea"/>
                <a:cs typeface="+mn-cs"/>
              </a:rPr>
              <a:t>８</a:t>
            </a:r>
            <a:endParaRPr lang="en-US" altLang="ja-JP" sz="1000" b="0" i="0" baseline="0">
              <a:effectLst/>
              <a:latin typeface="+mn-lt"/>
              <a:ea typeface="+mn-ea"/>
              <a:cs typeface="+mn-cs"/>
            </a:endParaRPr>
          </a:p>
        </xdr:txBody>
      </xdr:sp>
      <xdr:sp macro="" textlink="">
        <xdr:nvSpPr>
          <xdr:cNvPr id="6" name="Rectangle 9">
            <a:extLst>
              <a:ext uri="{FF2B5EF4-FFF2-40B4-BE49-F238E27FC236}">
                <a16:creationId xmlns:a16="http://schemas.microsoft.com/office/drawing/2014/main" id="{00000000-0008-0000-0C00-000006000000}"/>
              </a:ext>
            </a:extLst>
          </xdr:cNvPr>
          <xdr:cNvSpPr>
            <a:spLocks noChangeArrowheads="1"/>
          </xdr:cNvSpPr>
        </xdr:nvSpPr>
        <xdr:spPr bwMode="auto">
          <a:xfrm>
            <a:off x="7828065" y="38100"/>
            <a:ext cx="873499" cy="318807"/>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様式名称</a:t>
            </a:r>
          </a:p>
        </xdr:txBody>
      </xdr:sp>
      <xdr:sp macro="" textlink="">
        <xdr:nvSpPr>
          <xdr:cNvPr id="7" name="Rectangle 10">
            <a:extLst>
              <a:ext uri="{FF2B5EF4-FFF2-40B4-BE49-F238E27FC236}">
                <a16:creationId xmlns:a16="http://schemas.microsoft.com/office/drawing/2014/main" id="{00000000-0008-0000-0C00-000007000000}"/>
              </a:ext>
            </a:extLst>
          </xdr:cNvPr>
          <xdr:cNvSpPr>
            <a:spLocks noChangeArrowheads="1"/>
          </xdr:cNvSpPr>
        </xdr:nvSpPr>
        <xdr:spPr bwMode="auto">
          <a:xfrm>
            <a:off x="10781179" y="38100"/>
            <a:ext cx="940174" cy="318807"/>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様式番号</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679173</xdr:colOff>
      <xdr:row>2</xdr:row>
      <xdr:rowOff>140804</xdr:rowOff>
    </xdr:from>
    <xdr:to>
      <xdr:col>9</xdr:col>
      <xdr:colOff>1138857</xdr:colOff>
      <xdr:row>4</xdr:row>
      <xdr:rowOff>42655</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9299298" y="445604"/>
          <a:ext cx="1621734" cy="20665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solidFill>
                <a:srgbClr val="FF0000"/>
              </a:solidFill>
            </a:rPr>
            <a:t>会社名は記載しないこと。</a:t>
          </a:r>
        </a:p>
      </xdr:txBody>
    </xdr:sp>
    <xdr:clientData/>
  </xdr:twoCellAnchor>
  <xdr:twoCellAnchor>
    <xdr:from>
      <xdr:col>4</xdr:col>
      <xdr:colOff>380999</xdr:colOff>
      <xdr:row>0</xdr:row>
      <xdr:rowOff>24848</xdr:rowOff>
    </xdr:from>
    <xdr:to>
      <xdr:col>9</xdr:col>
      <xdr:colOff>1141337</xdr:colOff>
      <xdr:row>2</xdr:row>
      <xdr:rowOff>44463</xdr:rowOff>
    </xdr:to>
    <xdr:grpSp>
      <xdr:nvGrpSpPr>
        <xdr:cNvPr id="3" name="グループ化 2">
          <a:extLst>
            <a:ext uri="{FF2B5EF4-FFF2-40B4-BE49-F238E27FC236}">
              <a16:creationId xmlns:a16="http://schemas.microsoft.com/office/drawing/2014/main" id="{00000000-0008-0000-0D00-000003000000}"/>
            </a:ext>
          </a:extLst>
        </xdr:cNvPr>
        <xdr:cNvGrpSpPr/>
      </xdr:nvGrpSpPr>
      <xdr:grpSpPr>
        <a:xfrm>
          <a:off x="5042646" y="24848"/>
          <a:ext cx="5903838" cy="333380"/>
          <a:chOff x="7828065" y="38100"/>
          <a:chExt cx="5718166" cy="318807"/>
        </a:xfrm>
      </xdr:grpSpPr>
      <xdr:sp macro="" textlink="">
        <xdr:nvSpPr>
          <xdr:cNvPr id="4" name="Rectangle 7">
            <a:extLst>
              <a:ext uri="{FF2B5EF4-FFF2-40B4-BE49-F238E27FC236}">
                <a16:creationId xmlns:a16="http://schemas.microsoft.com/office/drawing/2014/main" id="{00000000-0008-0000-0D00-000004000000}"/>
              </a:ext>
            </a:extLst>
          </xdr:cNvPr>
          <xdr:cNvSpPr>
            <a:spLocks noChangeArrowheads="1"/>
          </xdr:cNvSpPr>
        </xdr:nvSpPr>
        <xdr:spPr bwMode="auto">
          <a:xfrm>
            <a:off x="8706972" y="38100"/>
            <a:ext cx="2074208" cy="31880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工事費内訳書</a:t>
            </a:r>
          </a:p>
        </xdr:txBody>
      </xdr:sp>
      <xdr:sp macro="" textlink="">
        <xdr:nvSpPr>
          <xdr:cNvPr id="5" name="Rectangle 8">
            <a:extLst>
              <a:ext uri="{FF2B5EF4-FFF2-40B4-BE49-F238E27FC236}">
                <a16:creationId xmlns:a16="http://schemas.microsoft.com/office/drawing/2014/main" id="{00000000-0008-0000-0D00-000005000000}"/>
              </a:ext>
            </a:extLst>
          </xdr:cNvPr>
          <xdr:cNvSpPr>
            <a:spLocks noChangeArrowheads="1"/>
          </xdr:cNvSpPr>
        </xdr:nvSpPr>
        <xdr:spPr bwMode="auto">
          <a:xfrm>
            <a:off x="11721353" y="38100"/>
            <a:ext cx="1824878" cy="31880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en-US" sz="1000" b="0" i="0" baseline="0">
                <a:effectLst/>
                <a:latin typeface="+mn-lt"/>
                <a:ea typeface="+mn-ea"/>
                <a:cs typeface="+mn-cs"/>
              </a:rPr>
              <a:t>３０</a:t>
            </a:r>
            <a:r>
              <a:rPr lang="ja-JP" altLang="ja-JP" sz="1000" b="0" i="0" baseline="0">
                <a:effectLst/>
                <a:latin typeface="+mn-lt"/>
                <a:ea typeface="+mn-ea"/>
                <a:cs typeface="+mn-cs"/>
              </a:rPr>
              <a:t>－</a:t>
            </a:r>
            <a:r>
              <a:rPr lang="ja-JP" altLang="en-US" sz="1000" b="0" i="0" baseline="0">
                <a:effectLst/>
                <a:latin typeface="+mn-lt"/>
                <a:ea typeface="+mn-ea"/>
                <a:cs typeface="+mn-cs"/>
              </a:rPr>
              <a:t>９</a:t>
            </a:r>
            <a:endParaRPr lang="ja-JP" altLang="ja-JP">
              <a:effectLst/>
            </a:endParaRPr>
          </a:p>
        </xdr:txBody>
      </xdr:sp>
      <xdr:sp macro="" textlink="">
        <xdr:nvSpPr>
          <xdr:cNvPr id="6" name="Rectangle 9">
            <a:extLst>
              <a:ext uri="{FF2B5EF4-FFF2-40B4-BE49-F238E27FC236}">
                <a16:creationId xmlns:a16="http://schemas.microsoft.com/office/drawing/2014/main" id="{00000000-0008-0000-0D00-000006000000}"/>
              </a:ext>
            </a:extLst>
          </xdr:cNvPr>
          <xdr:cNvSpPr>
            <a:spLocks noChangeArrowheads="1"/>
          </xdr:cNvSpPr>
        </xdr:nvSpPr>
        <xdr:spPr bwMode="auto">
          <a:xfrm>
            <a:off x="7828065" y="38100"/>
            <a:ext cx="873499" cy="318807"/>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様式名称</a:t>
            </a:r>
          </a:p>
        </xdr:txBody>
      </xdr:sp>
      <xdr:sp macro="" textlink="">
        <xdr:nvSpPr>
          <xdr:cNvPr id="7" name="Rectangle 10">
            <a:extLst>
              <a:ext uri="{FF2B5EF4-FFF2-40B4-BE49-F238E27FC236}">
                <a16:creationId xmlns:a16="http://schemas.microsoft.com/office/drawing/2014/main" id="{00000000-0008-0000-0D00-000007000000}"/>
              </a:ext>
            </a:extLst>
          </xdr:cNvPr>
          <xdr:cNvSpPr>
            <a:spLocks noChangeArrowheads="1"/>
          </xdr:cNvSpPr>
        </xdr:nvSpPr>
        <xdr:spPr bwMode="auto">
          <a:xfrm>
            <a:off x="10781179" y="38100"/>
            <a:ext cx="940174" cy="318807"/>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様式番号</a:t>
            </a:r>
          </a:p>
        </xdr:txBody>
      </xdr:sp>
    </xdr:grpSp>
    <xdr:clientData/>
  </xdr:twoCellAnchor>
</xdr:wsDr>
</file>

<file path=xl/drawings/drawing9.xml><?xml version="1.0" encoding="utf-8"?>
<xdr:wsDr xmlns:xdr="http://schemas.openxmlformats.org/drawingml/2006/spreadsheetDrawing" xmlns:a="http://schemas.openxmlformats.org/drawingml/2006/main">
  <xdr:oneCellAnchor>
    <xdr:from>
      <xdr:col>9</xdr:col>
      <xdr:colOff>0</xdr:colOff>
      <xdr:row>3</xdr:row>
      <xdr:rowOff>85725</xdr:rowOff>
    </xdr:from>
    <xdr:ext cx="1551707" cy="236090"/>
    <xdr:sp macro="" textlink="">
      <xdr:nvSpPr>
        <xdr:cNvPr id="2" name="テキスト ボックス 1">
          <a:extLst>
            <a:ext uri="{FF2B5EF4-FFF2-40B4-BE49-F238E27FC236}">
              <a16:creationId xmlns:a16="http://schemas.microsoft.com/office/drawing/2014/main" id="{48978F16-CA6D-4450-81BD-7A3DBC51CC75}"/>
            </a:ext>
          </a:extLst>
        </xdr:cNvPr>
        <xdr:cNvSpPr txBox="1"/>
      </xdr:nvSpPr>
      <xdr:spPr>
        <a:xfrm>
          <a:off x="8963025" y="828675"/>
          <a:ext cx="1551707" cy="236090"/>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1100">
              <a:solidFill>
                <a:srgbClr val="FF0000"/>
              </a:solidFill>
            </a:rPr>
            <a:t>会社名は記載しないこと</a:t>
          </a:r>
        </a:p>
      </xdr:txBody>
    </xdr:sp>
    <xdr:clientData/>
  </xdr:oneCellAnchor>
  <xdr:twoCellAnchor>
    <xdr:from>
      <xdr:col>5</xdr:col>
      <xdr:colOff>0</xdr:colOff>
      <xdr:row>0</xdr:row>
      <xdr:rowOff>95250</xdr:rowOff>
    </xdr:from>
    <xdr:to>
      <xdr:col>11</xdr:col>
      <xdr:colOff>65013</xdr:colOff>
      <xdr:row>1</xdr:row>
      <xdr:rowOff>142880</xdr:rowOff>
    </xdr:to>
    <xdr:grpSp>
      <xdr:nvGrpSpPr>
        <xdr:cNvPr id="3" name="グループ化 2">
          <a:extLst>
            <a:ext uri="{FF2B5EF4-FFF2-40B4-BE49-F238E27FC236}">
              <a16:creationId xmlns:a16="http://schemas.microsoft.com/office/drawing/2014/main" id="{E8EA71E1-2C7F-425B-A51A-AC2A2CE40FAC}"/>
            </a:ext>
          </a:extLst>
        </xdr:cNvPr>
        <xdr:cNvGrpSpPr/>
      </xdr:nvGrpSpPr>
      <xdr:grpSpPr>
        <a:xfrm>
          <a:off x="5229225" y="95250"/>
          <a:ext cx="5903838" cy="333380"/>
          <a:chOff x="7828065" y="38100"/>
          <a:chExt cx="5718166" cy="318807"/>
        </a:xfrm>
      </xdr:grpSpPr>
      <xdr:sp macro="" textlink="">
        <xdr:nvSpPr>
          <xdr:cNvPr id="4" name="Rectangle 7">
            <a:extLst>
              <a:ext uri="{FF2B5EF4-FFF2-40B4-BE49-F238E27FC236}">
                <a16:creationId xmlns:a16="http://schemas.microsoft.com/office/drawing/2014/main" id="{3C7534E5-ABBE-9ED1-1506-1221A3E68E89}"/>
              </a:ext>
            </a:extLst>
          </xdr:cNvPr>
          <xdr:cNvSpPr>
            <a:spLocks noChangeArrowheads="1"/>
          </xdr:cNvSpPr>
        </xdr:nvSpPr>
        <xdr:spPr bwMode="auto">
          <a:xfrm>
            <a:off x="8706972" y="38100"/>
            <a:ext cx="2074208" cy="31880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入札時工事費内訳書</a:t>
            </a:r>
          </a:p>
        </xdr:txBody>
      </xdr:sp>
      <xdr:sp macro="" textlink="">
        <xdr:nvSpPr>
          <xdr:cNvPr id="5" name="Rectangle 8">
            <a:extLst>
              <a:ext uri="{FF2B5EF4-FFF2-40B4-BE49-F238E27FC236}">
                <a16:creationId xmlns:a16="http://schemas.microsoft.com/office/drawing/2014/main" id="{D4863E56-C1FB-92F1-298F-700953024CE2}"/>
              </a:ext>
            </a:extLst>
          </xdr:cNvPr>
          <xdr:cNvSpPr>
            <a:spLocks noChangeArrowheads="1"/>
          </xdr:cNvSpPr>
        </xdr:nvSpPr>
        <xdr:spPr bwMode="auto">
          <a:xfrm>
            <a:off x="11721353" y="38100"/>
            <a:ext cx="1824878" cy="31880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en-US" sz="1000" b="0" i="0" baseline="0">
                <a:effectLst/>
                <a:latin typeface="+mn-lt"/>
                <a:ea typeface="+mn-ea"/>
                <a:cs typeface="+mn-cs"/>
              </a:rPr>
              <a:t>３０</a:t>
            </a:r>
            <a:r>
              <a:rPr lang="ja-JP" altLang="ja-JP" sz="1000" b="0" i="0" baseline="0">
                <a:effectLst/>
                <a:latin typeface="+mn-lt"/>
                <a:ea typeface="+mn-ea"/>
                <a:cs typeface="+mn-cs"/>
              </a:rPr>
              <a:t>－</a:t>
            </a:r>
            <a:r>
              <a:rPr lang="ja-JP" altLang="en-US" sz="1000" b="0" i="0" baseline="0">
                <a:effectLst/>
                <a:latin typeface="+mn-lt"/>
                <a:ea typeface="+mn-ea"/>
                <a:cs typeface="+mn-cs"/>
              </a:rPr>
              <a:t>９</a:t>
            </a:r>
            <a:endParaRPr lang="ja-JP" altLang="ja-JP">
              <a:effectLst/>
            </a:endParaRPr>
          </a:p>
        </xdr:txBody>
      </xdr:sp>
      <xdr:sp macro="" textlink="">
        <xdr:nvSpPr>
          <xdr:cNvPr id="6" name="Rectangle 9">
            <a:extLst>
              <a:ext uri="{FF2B5EF4-FFF2-40B4-BE49-F238E27FC236}">
                <a16:creationId xmlns:a16="http://schemas.microsoft.com/office/drawing/2014/main" id="{1BC282B5-DB15-B93D-0D4A-85F24B0088D1}"/>
              </a:ext>
            </a:extLst>
          </xdr:cNvPr>
          <xdr:cNvSpPr>
            <a:spLocks noChangeArrowheads="1"/>
          </xdr:cNvSpPr>
        </xdr:nvSpPr>
        <xdr:spPr bwMode="auto">
          <a:xfrm>
            <a:off x="7828065" y="38100"/>
            <a:ext cx="873499" cy="318807"/>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様式名称</a:t>
            </a:r>
          </a:p>
        </xdr:txBody>
      </xdr:sp>
      <xdr:sp macro="" textlink="">
        <xdr:nvSpPr>
          <xdr:cNvPr id="7" name="Rectangle 10">
            <a:extLst>
              <a:ext uri="{FF2B5EF4-FFF2-40B4-BE49-F238E27FC236}">
                <a16:creationId xmlns:a16="http://schemas.microsoft.com/office/drawing/2014/main" id="{F1073BB4-AB48-F706-DFD0-078D470EB672}"/>
              </a:ext>
            </a:extLst>
          </xdr:cNvPr>
          <xdr:cNvSpPr>
            <a:spLocks noChangeArrowheads="1"/>
          </xdr:cNvSpPr>
        </xdr:nvSpPr>
        <xdr:spPr bwMode="auto">
          <a:xfrm>
            <a:off x="10781179" y="38100"/>
            <a:ext cx="940174" cy="318807"/>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様式番号</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5"/>
  </sheetPr>
  <dimension ref="A1:K40"/>
  <sheetViews>
    <sheetView view="pageBreakPreview" zoomScaleNormal="100" workbookViewId="0">
      <selection activeCell="C28" sqref="C28"/>
    </sheetView>
  </sheetViews>
  <sheetFormatPr defaultRowHeight="12.75"/>
  <cols>
    <col min="1" max="1" width="12.85546875" customWidth="1"/>
    <col min="2" max="2" width="13.85546875" customWidth="1"/>
    <col min="3" max="3" width="15.7109375" customWidth="1"/>
    <col min="4" max="4" width="14.85546875" customWidth="1"/>
    <col min="5" max="5" width="16.5703125" customWidth="1"/>
    <col min="6" max="6" width="16.28515625" customWidth="1"/>
    <col min="7" max="7" width="16.42578125" customWidth="1"/>
    <col min="8" max="8" width="15.140625" customWidth="1"/>
    <col min="9" max="9" width="17.140625" customWidth="1"/>
    <col min="10" max="10" width="17.7109375" customWidth="1"/>
  </cols>
  <sheetData>
    <row r="1" spans="1:11" s="406" customFormat="1" ht="15" thickBot="1">
      <c r="A1" s="405" t="s">
        <v>226</v>
      </c>
    </row>
    <row r="2" spans="1:11" s="406" customFormat="1" ht="15.75" thickBot="1">
      <c r="A2" s="396" t="s">
        <v>203</v>
      </c>
      <c r="B2" s="400" t="s">
        <v>33</v>
      </c>
      <c r="C2" s="399"/>
      <c r="K2" s="407"/>
    </row>
    <row r="3" spans="1:11" s="406" customFormat="1" ht="15" thickBot="1">
      <c r="A3" s="396" t="s">
        <v>227</v>
      </c>
      <c r="B3" s="400" t="s">
        <v>229</v>
      </c>
      <c r="K3" s="407"/>
    </row>
    <row r="4" spans="1:11" s="406" customFormat="1" ht="15">
      <c r="A4" s="408"/>
      <c r="B4" s="408"/>
      <c r="C4" s="408"/>
      <c r="K4" s="407"/>
    </row>
    <row r="5" spans="1:11">
      <c r="A5" s="390" t="s">
        <v>210</v>
      </c>
      <c r="B5" s="409" t="e">
        <f>#REF!*1000</f>
        <v>#REF!</v>
      </c>
      <c r="C5" s="410" t="s">
        <v>218</v>
      </c>
      <c r="D5" s="406"/>
      <c r="E5" s="407"/>
      <c r="F5" s="406"/>
      <c r="G5" s="406"/>
      <c r="K5" s="384"/>
    </row>
    <row r="6" spans="1:11" ht="15">
      <c r="A6" s="390" t="s">
        <v>211</v>
      </c>
      <c r="B6" s="409" t="e">
        <f>#REF!*1000</f>
        <v>#REF!</v>
      </c>
      <c r="C6" s="408"/>
      <c r="D6" s="406"/>
      <c r="E6" s="407"/>
      <c r="F6" s="406"/>
      <c r="G6" s="406"/>
      <c r="K6" s="384"/>
    </row>
    <row r="7" spans="1:11" ht="15">
      <c r="A7" s="390" t="s">
        <v>33</v>
      </c>
      <c r="B7" s="409" t="e">
        <f>SUM(B5:B6)</f>
        <v>#REF!</v>
      </c>
      <c r="C7" s="408"/>
      <c r="D7" s="406"/>
      <c r="E7" s="407"/>
      <c r="F7" s="406"/>
      <c r="G7" s="406"/>
      <c r="K7" s="384"/>
    </row>
    <row r="8" spans="1:11" ht="15">
      <c r="A8" s="394" t="s">
        <v>212</v>
      </c>
      <c r="B8" s="411"/>
      <c r="C8" s="408"/>
      <c r="D8" s="406"/>
      <c r="E8" s="407"/>
      <c r="F8" s="406"/>
      <c r="G8" s="406"/>
      <c r="K8" s="384"/>
    </row>
    <row r="9" spans="1:11" ht="15">
      <c r="A9" s="393" t="s">
        <v>206</v>
      </c>
      <c r="B9" s="409"/>
      <c r="C9" s="408"/>
      <c r="D9" s="406"/>
      <c r="E9" s="407"/>
      <c r="F9" s="406"/>
      <c r="G9" s="406"/>
      <c r="K9" s="384"/>
    </row>
    <row r="10" spans="1:11" ht="15">
      <c r="A10" s="391"/>
      <c r="B10" s="408"/>
      <c r="C10" s="408"/>
      <c r="D10" s="406"/>
      <c r="E10" s="407"/>
      <c r="F10" s="406"/>
      <c r="G10" s="406"/>
      <c r="K10" s="384"/>
    </row>
    <row r="11" spans="1:11">
      <c r="A11" s="390" t="s">
        <v>196</v>
      </c>
      <c r="B11" s="412">
        <v>0.05</v>
      </c>
      <c r="C11" s="406"/>
      <c r="D11" s="406"/>
      <c r="E11" s="406"/>
      <c r="F11" s="406"/>
      <c r="G11" s="406"/>
    </row>
    <row r="12" spans="1:11">
      <c r="A12" s="386" t="s">
        <v>208</v>
      </c>
      <c r="B12" s="981" t="s">
        <v>230</v>
      </c>
      <c r="C12" s="982"/>
      <c r="D12" s="983"/>
      <c r="E12" s="981" t="s">
        <v>209</v>
      </c>
      <c r="F12" s="982"/>
      <c r="G12" s="983"/>
    </row>
    <row r="13" spans="1:11">
      <c r="A13" s="386" t="s">
        <v>207</v>
      </c>
      <c r="B13" s="385" t="s">
        <v>213</v>
      </c>
      <c r="C13" s="385" t="s">
        <v>214</v>
      </c>
      <c r="D13" s="385" t="s">
        <v>219</v>
      </c>
      <c r="E13" s="385" t="s">
        <v>213</v>
      </c>
      <c r="F13" s="385" t="s">
        <v>214</v>
      </c>
      <c r="G13" s="385" t="s">
        <v>219</v>
      </c>
    </row>
    <row r="14" spans="1:11">
      <c r="A14" s="386" t="s">
        <v>202</v>
      </c>
      <c r="B14" s="385"/>
      <c r="C14" s="385"/>
      <c r="D14" s="385"/>
      <c r="E14" s="385"/>
      <c r="F14" s="385"/>
      <c r="G14" s="385"/>
    </row>
    <row r="15" spans="1:11" s="406" customFormat="1">
      <c r="A15" s="413">
        <v>10</v>
      </c>
      <c r="B15" s="409" t="e">
        <f>#REF!</f>
        <v>#REF!</v>
      </c>
      <c r="C15" s="409"/>
      <c r="D15" s="409"/>
      <c r="E15" s="409" t="e">
        <f>#REF!</f>
        <v>#REF!</v>
      </c>
      <c r="F15" s="409"/>
      <c r="G15" s="409"/>
    </row>
    <row r="16" spans="1:11" s="406" customFormat="1">
      <c r="A16" s="413">
        <v>15</v>
      </c>
      <c r="B16" s="409" t="e">
        <f>#REF!</f>
        <v>#REF!</v>
      </c>
      <c r="C16" s="409"/>
      <c r="D16" s="409"/>
      <c r="E16" s="409" t="e">
        <f>#REF!</f>
        <v>#REF!</v>
      </c>
      <c r="F16" s="409"/>
      <c r="G16" s="409"/>
    </row>
    <row r="17" spans="1:7" s="406" customFormat="1">
      <c r="A17" s="413">
        <v>20</v>
      </c>
      <c r="B17" s="409" t="e">
        <f>#REF!</f>
        <v>#REF!</v>
      </c>
      <c r="C17" s="409"/>
      <c r="D17" s="409"/>
      <c r="E17" s="409" t="e">
        <f>#REF!</f>
        <v>#REF!</v>
      </c>
      <c r="F17" s="409"/>
      <c r="G17" s="409"/>
    </row>
    <row r="18" spans="1:7" s="406" customFormat="1">
      <c r="A18" s="414"/>
    </row>
    <row r="19" spans="1:7" s="406" customFormat="1"/>
    <row r="20" spans="1:7">
      <c r="A20" s="390" t="s">
        <v>196</v>
      </c>
      <c r="B20" s="389">
        <v>0.1</v>
      </c>
      <c r="C20" s="406"/>
      <c r="D20" s="406"/>
      <c r="E20" s="406"/>
      <c r="F20" s="406"/>
      <c r="G20" s="406"/>
    </row>
    <row r="21" spans="1:7">
      <c r="A21" s="386" t="s">
        <v>208</v>
      </c>
      <c r="B21" s="981" t="s">
        <v>230</v>
      </c>
      <c r="C21" s="982"/>
      <c r="D21" s="983"/>
      <c r="E21" s="981" t="s">
        <v>209</v>
      </c>
      <c r="F21" s="982"/>
      <c r="G21" s="983"/>
    </row>
    <row r="22" spans="1:7">
      <c r="A22" s="386" t="s">
        <v>207</v>
      </c>
      <c r="B22" s="385" t="s">
        <v>213</v>
      </c>
      <c r="C22" s="385" t="s">
        <v>214</v>
      </c>
      <c r="D22" s="385" t="s">
        <v>219</v>
      </c>
      <c r="E22" s="385" t="s">
        <v>213</v>
      </c>
      <c r="F22" s="385" t="s">
        <v>214</v>
      </c>
      <c r="G22" s="385" t="s">
        <v>219</v>
      </c>
    </row>
    <row r="23" spans="1:7">
      <c r="A23" s="386" t="s">
        <v>202</v>
      </c>
      <c r="B23" s="385"/>
      <c r="C23" s="385"/>
      <c r="D23" s="385"/>
      <c r="E23" s="385"/>
      <c r="F23" s="385"/>
      <c r="G23" s="385"/>
    </row>
    <row r="24" spans="1:7" s="406" customFormat="1">
      <c r="A24" s="413">
        <v>10</v>
      </c>
      <c r="B24" s="409" t="e">
        <f>#REF!</f>
        <v>#REF!</v>
      </c>
      <c r="C24" s="409"/>
      <c r="D24" s="409"/>
      <c r="E24" s="409" t="e">
        <f>#REF!</f>
        <v>#REF!</v>
      </c>
      <c r="F24" s="409"/>
      <c r="G24" s="409"/>
    </row>
    <row r="25" spans="1:7" s="406" customFormat="1">
      <c r="A25" s="413">
        <v>15</v>
      </c>
      <c r="B25" s="409" t="e">
        <f>#REF!</f>
        <v>#REF!</v>
      </c>
      <c r="C25" s="409"/>
      <c r="D25" s="409"/>
      <c r="E25" s="409" t="e">
        <f>#REF!</f>
        <v>#REF!</v>
      </c>
      <c r="F25" s="409"/>
      <c r="G25" s="409"/>
    </row>
    <row r="26" spans="1:7" s="406" customFormat="1">
      <c r="A26" s="413">
        <v>20</v>
      </c>
      <c r="B26" s="409" t="e">
        <f>#REF!</f>
        <v>#REF!</v>
      </c>
      <c r="C26" s="409"/>
      <c r="D26" s="409"/>
      <c r="E26" s="409" t="e">
        <f>#REF!</f>
        <v>#REF!</v>
      </c>
      <c r="F26" s="409"/>
      <c r="G26" s="409"/>
    </row>
    <row r="27" spans="1:7" s="406" customFormat="1"/>
    <row r="28" spans="1:7" s="406" customFormat="1"/>
    <row r="29" spans="1:7">
      <c r="A29" s="390" t="s">
        <v>196</v>
      </c>
      <c r="B29" s="389">
        <v>0.15</v>
      </c>
      <c r="C29" s="406"/>
      <c r="D29" s="406"/>
      <c r="E29" s="406"/>
      <c r="F29" s="406"/>
      <c r="G29" s="406"/>
    </row>
    <row r="30" spans="1:7">
      <c r="A30" s="386" t="s">
        <v>208</v>
      </c>
      <c r="B30" s="981" t="s">
        <v>230</v>
      </c>
      <c r="C30" s="982"/>
      <c r="D30" s="983"/>
      <c r="E30" s="981" t="s">
        <v>209</v>
      </c>
      <c r="F30" s="982"/>
      <c r="G30" s="983"/>
    </row>
    <row r="31" spans="1:7">
      <c r="A31" s="386" t="s">
        <v>207</v>
      </c>
      <c r="B31" s="385" t="s">
        <v>213</v>
      </c>
      <c r="C31" s="385" t="s">
        <v>214</v>
      </c>
      <c r="D31" s="385" t="s">
        <v>219</v>
      </c>
      <c r="E31" s="385" t="s">
        <v>213</v>
      </c>
      <c r="F31" s="385" t="s">
        <v>214</v>
      </c>
      <c r="G31" s="385" t="s">
        <v>219</v>
      </c>
    </row>
    <row r="32" spans="1:7">
      <c r="A32" s="386" t="s">
        <v>202</v>
      </c>
      <c r="B32" s="385"/>
      <c r="C32" s="385"/>
      <c r="D32" s="385"/>
      <c r="E32" s="385"/>
      <c r="F32" s="385"/>
      <c r="G32" s="385"/>
    </row>
    <row r="33" spans="1:7" s="406" customFormat="1">
      <c r="A33" s="413">
        <v>10</v>
      </c>
      <c r="B33" s="409" t="e">
        <f>#REF!</f>
        <v>#REF!</v>
      </c>
      <c r="C33" s="409"/>
      <c r="D33" s="409"/>
      <c r="E33" s="409" t="e">
        <f>#REF!</f>
        <v>#REF!</v>
      </c>
      <c r="F33" s="409"/>
      <c r="G33" s="409"/>
    </row>
    <row r="34" spans="1:7" s="406" customFormat="1">
      <c r="A34" s="413">
        <v>15</v>
      </c>
      <c r="B34" s="409" t="e">
        <f>#REF!</f>
        <v>#REF!</v>
      </c>
      <c r="C34" s="409"/>
      <c r="D34" s="409"/>
      <c r="E34" s="409" t="e">
        <f>#REF!</f>
        <v>#REF!</v>
      </c>
      <c r="F34" s="409"/>
      <c r="G34" s="409"/>
    </row>
    <row r="35" spans="1:7" s="406" customFormat="1">
      <c r="A35" s="413">
        <v>20</v>
      </c>
      <c r="B35" s="409" t="e">
        <f>#REF!</f>
        <v>#REF!</v>
      </c>
      <c r="C35" s="409"/>
      <c r="D35" s="409"/>
      <c r="E35" s="409" t="e">
        <f>#REF!</f>
        <v>#REF!</v>
      </c>
      <c r="F35" s="409"/>
      <c r="G35" s="409"/>
    </row>
    <row r="36" spans="1:7" s="406" customFormat="1"/>
    <row r="37" spans="1:7" s="406" customFormat="1">
      <c r="A37" s="407" t="s">
        <v>220</v>
      </c>
    </row>
    <row r="38" spans="1:7" s="406" customFormat="1">
      <c r="A38" s="407" t="s">
        <v>213</v>
      </c>
      <c r="B38" s="407" t="s">
        <v>221</v>
      </c>
    </row>
    <row r="39" spans="1:7" s="406" customFormat="1">
      <c r="A39" s="407" t="s">
        <v>215</v>
      </c>
      <c r="B39" s="407" t="s">
        <v>224</v>
      </c>
    </row>
    <row r="40" spans="1:7" s="406" customFormat="1">
      <c r="A40" s="407" t="s">
        <v>219</v>
      </c>
      <c r="B40" s="407" t="s">
        <v>225</v>
      </c>
    </row>
  </sheetData>
  <mergeCells count="6">
    <mergeCell ref="B30:D30"/>
    <mergeCell ref="E30:G30"/>
    <mergeCell ref="B12:D12"/>
    <mergeCell ref="E12:G12"/>
    <mergeCell ref="B21:D21"/>
    <mergeCell ref="E21:G21"/>
  </mergeCells>
  <phoneticPr fontId="5"/>
  <pageMargins left="0.78700000000000003" right="0.78700000000000003" top="0.98399999999999999" bottom="0.98399999999999999" header="0.51200000000000001" footer="0.51200000000000001"/>
  <pageSetup paperSize="9" scale="7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AA29"/>
  <sheetViews>
    <sheetView showGridLines="0" zoomScale="55" zoomScaleNormal="55" zoomScaleSheetLayoutView="100" workbookViewId="0">
      <selection activeCell="C20" sqref="C20"/>
    </sheetView>
  </sheetViews>
  <sheetFormatPr defaultColWidth="10.28515625" defaultRowHeight="12.75"/>
  <cols>
    <col min="1" max="1" width="2.7109375" style="671" customWidth="1"/>
    <col min="2" max="3" width="2.140625" style="671" customWidth="1"/>
    <col min="4" max="4" width="4.140625" style="671" customWidth="1"/>
    <col min="5" max="5" width="46.5703125" style="671" customWidth="1"/>
    <col min="6" max="6" width="15.140625" style="671" customWidth="1"/>
    <col min="7" max="27" width="16.28515625" style="671" customWidth="1"/>
    <col min="28" max="16384" width="10.28515625" style="671"/>
  </cols>
  <sheetData>
    <row r="2" spans="2:27" s="672" customFormat="1" ht="20.25" customHeight="1" thickBot="1">
      <c r="B2" s="671" t="s">
        <v>467</v>
      </c>
    </row>
    <row r="3" spans="2:27" ht="13.5" customHeight="1">
      <c r="B3" s="1079" t="s">
        <v>383</v>
      </c>
      <c r="C3" s="1080"/>
      <c r="D3" s="1080"/>
      <c r="E3" s="1081"/>
      <c r="F3" s="1085" t="s">
        <v>33</v>
      </c>
      <c r="G3" s="673">
        <v>1</v>
      </c>
      <c r="H3" s="673">
        <v>2</v>
      </c>
      <c r="I3" s="673">
        <v>3</v>
      </c>
      <c r="J3" s="673">
        <v>4</v>
      </c>
      <c r="K3" s="673">
        <v>5</v>
      </c>
      <c r="L3" s="673">
        <v>6</v>
      </c>
      <c r="M3" s="673">
        <v>7</v>
      </c>
      <c r="N3" s="673">
        <v>8</v>
      </c>
      <c r="O3" s="673">
        <v>9</v>
      </c>
      <c r="P3" s="673">
        <v>10</v>
      </c>
      <c r="Q3" s="673">
        <v>11</v>
      </c>
      <c r="R3" s="673">
        <v>12</v>
      </c>
      <c r="S3" s="673">
        <v>13</v>
      </c>
      <c r="T3" s="673">
        <v>14</v>
      </c>
      <c r="U3" s="673">
        <v>15</v>
      </c>
      <c r="V3" s="673">
        <v>16</v>
      </c>
      <c r="W3" s="673">
        <v>17</v>
      </c>
      <c r="X3" s="673">
        <v>18</v>
      </c>
      <c r="Y3" s="673">
        <v>19</v>
      </c>
      <c r="Z3" s="673">
        <v>20</v>
      </c>
    </row>
    <row r="4" spans="2:27" ht="13.5" customHeight="1">
      <c r="B4" s="1082"/>
      <c r="C4" s="1083"/>
      <c r="D4" s="1083"/>
      <c r="E4" s="1084"/>
      <c r="F4" s="1086"/>
      <c r="G4" s="958" t="s">
        <v>679</v>
      </c>
      <c r="H4" s="958" t="s">
        <v>680</v>
      </c>
      <c r="I4" s="958" t="s">
        <v>681</v>
      </c>
      <c r="J4" s="958" t="s">
        <v>650</v>
      </c>
      <c r="K4" s="958" t="s">
        <v>629</v>
      </c>
      <c r="L4" s="958" t="s">
        <v>630</v>
      </c>
      <c r="M4" s="958" t="s">
        <v>631</v>
      </c>
      <c r="N4" s="958" t="s">
        <v>632</v>
      </c>
      <c r="O4" s="958" t="s">
        <v>726</v>
      </c>
      <c r="P4" s="958" t="s">
        <v>727</v>
      </c>
      <c r="Q4" s="958" t="s">
        <v>728</v>
      </c>
      <c r="R4" s="958" t="s">
        <v>729</v>
      </c>
      <c r="S4" s="958" t="s">
        <v>730</v>
      </c>
      <c r="T4" s="958" t="s">
        <v>731</v>
      </c>
      <c r="U4" s="958" t="s">
        <v>732</v>
      </c>
      <c r="V4" s="958" t="s">
        <v>733</v>
      </c>
      <c r="W4" s="958" t="s">
        <v>734</v>
      </c>
      <c r="X4" s="958" t="s">
        <v>735</v>
      </c>
      <c r="Y4" s="958" t="s">
        <v>736</v>
      </c>
      <c r="Z4" s="958" t="s">
        <v>737</v>
      </c>
    </row>
    <row r="5" spans="2:27" ht="18" customHeight="1">
      <c r="B5" s="674" t="s">
        <v>468</v>
      </c>
      <c r="F5" s="675"/>
      <c r="G5" s="676"/>
      <c r="H5" s="676"/>
      <c r="I5" s="676"/>
      <c r="J5" s="676"/>
      <c r="K5" s="676"/>
      <c r="L5" s="676"/>
      <c r="M5" s="676"/>
      <c r="N5" s="676"/>
      <c r="O5" s="676"/>
      <c r="P5" s="676"/>
      <c r="Q5" s="676"/>
      <c r="R5" s="676"/>
      <c r="S5" s="676"/>
      <c r="T5" s="676"/>
      <c r="U5" s="676"/>
      <c r="V5" s="676"/>
      <c r="W5" s="676"/>
      <c r="X5" s="676"/>
      <c r="Y5" s="676"/>
      <c r="Z5" s="881"/>
      <c r="AA5" s="677"/>
    </row>
    <row r="6" spans="2:27" ht="18" customHeight="1">
      <c r="B6" s="678" t="s">
        <v>469</v>
      </c>
      <c r="C6" s="679"/>
      <c r="D6" s="679"/>
      <c r="E6" s="679"/>
      <c r="F6" s="680"/>
      <c r="G6" s="681"/>
      <c r="H6" s="681"/>
      <c r="I6" s="681"/>
      <c r="J6" s="681"/>
      <c r="K6" s="681"/>
      <c r="L6" s="681"/>
      <c r="M6" s="681"/>
      <c r="N6" s="681"/>
      <c r="O6" s="681"/>
      <c r="P6" s="681"/>
      <c r="Q6" s="681"/>
      <c r="R6" s="681"/>
      <c r="S6" s="681"/>
      <c r="T6" s="681"/>
      <c r="U6" s="681"/>
      <c r="V6" s="681"/>
      <c r="W6" s="681"/>
      <c r="X6" s="681"/>
      <c r="Y6" s="681"/>
      <c r="Z6" s="882"/>
      <c r="AA6" s="682"/>
    </row>
    <row r="7" spans="2:27" ht="18" customHeight="1">
      <c r="B7" s="674"/>
      <c r="C7" s="683" t="s">
        <v>470</v>
      </c>
      <c r="D7" s="684"/>
      <c r="E7" s="684"/>
      <c r="F7" s="685"/>
      <c r="G7" s="686"/>
      <c r="H7" s="686"/>
      <c r="I7" s="686"/>
      <c r="J7" s="686"/>
      <c r="K7" s="686"/>
      <c r="L7" s="686"/>
      <c r="M7" s="686"/>
      <c r="N7" s="686"/>
      <c r="O7" s="686"/>
      <c r="P7" s="686"/>
      <c r="Q7" s="686"/>
      <c r="R7" s="686"/>
      <c r="S7" s="686"/>
      <c r="T7" s="686"/>
      <c r="U7" s="686"/>
      <c r="V7" s="686"/>
      <c r="W7" s="686"/>
      <c r="X7" s="686"/>
      <c r="Y7" s="686"/>
      <c r="Z7" s="883"/>
      <c r="AA7" s="682"/>
    </row>
    <row r="8" spans="2:27" ht="18" customHeight="1">
      <c r="B8" s="674"/>
      <c r="C8" s="683" t="s">
        <v>471</v>
      </c>
      <c r="D8" s="683"/>
      <c r="E8" s="687"/>
      <c r="F8" s="685"/>
      <c r="G8" s="686"/>
      <c r="H8" s="686"/>
      <c r="I8" s="686"/>
      <c r="J8" s="686"/>
      <c r="K8" s="686"/>
      <c r="L8" s="686"/>
      <c r="M8" s="686"/>
      <c r="N8" s="686"/>
      <c r="O8" s="686"/>
      <c r="P8" s="686"/>
      <c r="Q8" s="686"/>
      <c r="R8" s="686"/>
      <c r="S8" s="686"/>
      <c r="T8" s="686"/>
      <c r="U8" s="686"/>
      <c r="V8" s="686"/>
      <c r="W8" s="686"/>
      <c r="X8" s="686"/>
      <c r="Y8" s="686"/>
      <c r="Z8" s="883"/>
      <c r="AA8" s="682"/>
    </row>
    <row r="9" spans="2:27" ht="18" customHeight="1">
      <c r="B9" s="674"/>
      <c r="C9" s="683" t="s">
        <v>472</v>
      </c>
      <c r="D9" s="683"/>
      <c r="E9" s="684"/>
      <c r="F9" s="688"/>
      <c r="G9" s="686"/>
      <c r="H9" s="686"/>
      <c r="I9" s="686"/>
      <c r="J9" s="686"/>
      <c r="K9" s="686"/>
      <c r="L9" s="686"/>
      <c r="M9" s="686"/>
      <c r="N9" s="686"/>
      <c r="O9" s="686"/>
      <c r="P9" s="686"/>
      <c r="Q9" s="686"/>
      <c r="R9" s="686"/>
      <c r="S9" s="686"/>
      <c r="T9" s="686"/>
      <c r="U9" s="686"/>
      <c r="V9" s="686"/>
      <c r="W9" s="686"/>
      <c r="X9" s="686"/>
      <c r="Y9" s="686"/>
      <c r="Z9" s="883"/>
      <c r="AA9" s="682"/>
    </row>
    <row r="10" spans="2:27" ht="18" customHeight="1">
      <c r="B10" s="1087" t="s">
        <v>473</v>
      </c>
      <c r="C10" s="1088"/>
      <c r="D10" s="1088"/>
      <c r="E10" s="1089"/>
      <c r="F10" s="685"/>
      <c r="G10" s="681"/>
      <c r="H10" s="681"/>
      <c r="I10" s="681"/>
      <c r="J10" s="681"/>
      <c r="K10" s="681"/>
      <c r="L10" s="681"/>
      <c r="M10" s="681"/>
      <c r="N10" s="681"/>
      <c r="O10" s="681"/>
      <c r="P10" s="681"/>
      <c r="Q10" s="681"/>
      <c r="R10" s="681"/>
      <c r="S10" s="681"/>
      <c r="T10" s="681"/>
      <c r="U10" s="681"/>
      <c r="V10" s="681"/>
      <c r="W10" s="681"/>
      <c r="X10" s="681"/>
      <c r="Y10" s="681"/>
      <c r="Z10" s="882"/>
      <c r="AA10" s="682"/>
    </row>
    <row r="11" spans="2:27" ht="18" customHeight="1">
      <c r="B11" s="674" t="s">
        <v>396</v>
      </c>
      <c r="C11" s="689"/>
      <c r="D11" s="689"/>
      <c r="E11" s="690"/>
      <c r="F11" s="688"/>
      <c r="G11" s="681"/>
      <c r="H11" s="681"/>
      <c r="I11" s="681"/>
      <c r="J11" s="681"/>
      <c r="K11" s="681"/>
      <c r="L11" s="681"/>
      <c r="M11" s="681"/>
      <c r="N11" s="681"/>
      <c r="O11" s="681"/>
      <c r="P11" s="681"/>
      <c r="Q11" s="681"/>
      <c r="R11" s="681"/>
      <c r="S11" s="681"/>
      <c r="T11" s="681"/>
      <c r="U11" s="681"/>
      <c r="V11" s="681"/>
      <c r="W11" s="681"/>
      <c r="X11" s="681"/>
      <c r="Y11" s="681"/>
      <c r="Z11" s="882"/>
      <c r="AA11" s="682"/>
    </row>
    <row r="12" spans="2:27" ht="18" customHeight="1">
      <c r="B12" s="674"/>
      <c r="C12" s="683" t="s">
        <v>474</v>
      </c>
      <c r="D12" s="684"/>
      <c r="E12" s="684"/>
      <c r="F12" s="685"/>
      <c r="G12" s="681"/>
      <c r="H12" s="681"/>
      <c r="I12" s="681"/>
      <c r="J12" s="681"/>
      <c r="K12" s="681"/>
      <c r="L12" s="681"/>
      <c r="M12" s="681"/>
      <c r="N12" s="681"/>
      <c r="O12" s="681"/>
      <c r="P12" s="681"/>
      <c r="Q12" s="681"/>
      <c r="R12" s="681"/>
      <c r="S12" s="681"/>
      <c r="T12" s="681"/>
      <c r="U12" s="681"/>
      <c r="V12" s="681"/>
      <c r="W12" s="681"/>
      <c r="X12" s="681"/>
      <c r="Y12" s="681"/>
      <c r="Z12" s="882"/>
      <c r="AA12" s="682"/>
    </row>
    <row r="13" spans="2:27" ht="18" customHeight="1">
      <c r="B13" s="674"/>
      <c r="C13" s="683" t="s">
        <v>743</v>
      </c>
      <c r="D13" s="684"/>
      <c r="E13" s="684"/>
      <c r="F13" s="685"/>
      <c r="G13" s="691"/>
      <c r="H13" s="691"/>
      <c r="I13" s="691"/>
      <c r="J13" s="691"/>
      <c r="K13" s="691"/>
      <c r="L13" s="691"/>
      <c r="M13" s="691"/>
      <c r="N13" s="691"/>
      <c r="O13" s="691"/>
      <c r="P13" s="691"/>
      <c r="Q13" s="691"/>
      <c r="R13" s="691"/>
      <c r="S13" s="691"/>
      <c r="T13" s="691"/>
      <c r="U13" s="691"/>
      <c r="V13" s="691"/>
      <c r="W13" s="691"/>
      <c r="X13" s="691"/>
      <c r="Y13" s="691"/>
      <c r="Z13" s="884"/>
      <c r="AA13" s="682"/>
    </row>
    <row r="14" spans="2:27" ht="18" customHeight="1">
      <c r="B14" s="674"/>
      <c r="C14" s="683" t="s">
        <v>475</v>
      </c>
      <c r="D14" s="684"/>
      <c r="E14" s="684"/>
      <c r="F14" s="685"/>
      <c r="G14" s="691"/>
      <c r="H14" s="691"/>
      <c r="I14" s="691"/>
      <c r="J14" s="691"/>
      <c r="K14" s="691"/>
      <c r="L14" s="691"/>
      <c r="M14" s="691"/>
      <c r="N14" s="691"/>
      <c r="O14" s="691"/>
      <c r="P14" s="691"/>
      <c r="Q14" s="691"/>
      <c r="R14" s="691"/>
      <c r="S14" s="691"/>
      <c r="T14" s="691"/>
      <c r="U14" s="691"/>
      <c r="V14" s="691"/>
      <c r="W14" s="691"/>
      <c r="X14" s="691"/>
      <c r="Y14" s="691"/>
      <c r="Z14" s="884"/>
      <c r="AA14" s="682"/>
    </row>
    <row r="15" spans="2:27" ht="18" customHeight="1">
      <c r="B15" s="1087" t="s">
        <v>476</v>
      </c>
      <c r="C15" s="1088"/>
      <c r="D15" s="1088"/>
      <c r="E15" s="1089"/>
      <c r="F15" s="685"/>
      <c r="G15" s="681"/>
      <c r="H15" s="681"/>
      <c r="I15" s="681"/>
      <c r="J15" s="681"/>
      <c r="K15" s="681"/>
      <c r="L15" s="681"/>
      <c r="M15" s="681"/>
      <c r="N15" s="681"/>
      <c r="O15" s="681"/>
      <c r="P15" s="681"/>
      <c r="Q15" s="681"/>
      <c r="R15" s="681"/>
      <c r="S15" s="681"/>
      <c r="T15" s="681"/>
      <c r="U15" s="681"/>
      <c r="V15" s="681"/>
      <c r="W15" s="681"/>
      <c r="X15" s="681"/>
      <c r="Y15" s="681"/>
      <c r="Z15" s="882"/>
      <c r="AA15" s="682"/>
    </row>
    <row r="16" spans="2:27" ht="18" customHeight="1">
      <c r="B16" s="674" t="s">
        <v>477</v>
      </c>
      <c r="C16" s="689"/>
      <c r="D16" s="689"/>
      <c r="E16" s="690"/>
      <c r="F16" s="688"/>
      <c r="G16" s="681"/>
      <c r="H16" s="681"/>
      <c r="I16" s="681"/>
      <c r="J16" s="681"/>
      <c r="K16" s="681"/>
      <c r="L16" s="681"/>
      <c r="M16" s="681"/>
      <c r="N16" s="681"/>
      <c r="O16" s="681"/>
      <c r="P16" s="681"/>
      <c r="Q16" s="681"/>
      <c r="R16" s="681"/>
      <c r="S16" s="681"/>
      <c r="T16" s="681"/>
      <c r="U16" s="681"/>
      <c r="V16" s="681"/>
      <c r="W16" s="681"/>
      <c r="X16" s="681"/>
      <c r="Y16" s="681"/>
      <c r="Z16" s="882"/>
      <c r="AA16" s="682"/>
    </row>
    <row r="17" spans="1:27" ht="18" customHeight="1">
      <c r="B17" s="674"/>
      <c r="C17" s="687" t="s">
        <v>477</v>
      </c>
      <c r="D17" s="683"/>
      <c r="E17" s="692"/>
      <c r="F17" s="685"/>
      <c r="G17" s="681"/>
      <c r="H17" s="681"/>
      <c r="I17" s="681"/>
      <c r="J17" s="681"/>
      <c r="K17" s="681"/>
      <c r="L17" s="681"/>
      <c r="M17" s="681"/>
      <c r="N17" s="681"/>
      <c r="O17" s="681"/>
      <c r="P17" s="681"/>
      <c r="Q17" s="681"/>
      <c r="R17" s="681"/>
      <c r="S17" s="681"/>
      <c r="T17" s="681"/>
      <c r="U17" s="681"/>
      <c r="V17" s="681"/>
      <c r="W17" s="681"/>
      <c r="X17" s="681"/>
      <c r="Y17" s="681"/>
      <c r="Z17" s="882"/>
      <c r="AA17" s="682"/>
    </row>
    <row r="18" spans="1:27" ht="18" customHeight="1">
      <c r="B18" s="674"/>
      <c r="C18" s="687" t="s">
        <v>478</v>
      </c>
      <c r="D18" s="683"/>
      <c r="E18" s="692"/>
      <c r="F18" s="685"/>
      <c r="G18" s="681"/>
      <c r="H18" s="681"/>
      <c r="I18" s="681"/>
      <c r="J18" s="681"/>
      <c r="K18" s="681"/>
      <c r="L18" s="681"/>
      <c r="M18" s="681"/>
      <c r="N18" s="681"/>
      <c r="O18" s="681"/>
      <c r="P18" s="681"/>
      <c r="Q18" s="681"/>
      <c r="R18" s="681"/>
      <c r="S18" s="681"/>
      <c r="T18" s="681"/>
      <c r="U18" s="681"/>
      <c r="V18" s="681"/>
      <c r="W18" s="681"/>
      <c r="X18" s="681"/>
      <c r="Y18" s="681"/>
      <c r="Z18" s="882"/>
      <c r="AA18" s="682"/>
    </row>
    <row r="19" spans="1:27" ht="18" customHeight="1" thickBot="1">
      <c r="B19" s="825"/>
      <c r="C19" s="1090" t="s">
        <v>479</v>
      </c>
      <c r="D19" s="1090"/>
      <c r="E19" s="1091"/>
      <c r="F19" s="888"/>
      <c r="G19" s="889"/>
      <c r="H19" s="889"/>
      <c r="I19" s="889"/>
      <c r="J19" s="889"/>
      <c r="K19" s="889"/>
      <c r="L19" s="889"/>
      <c r="M19" s="889"/>
      <c r="N19" s="889"/>
      <c r="O19" s="889"/>
      <c r="P19" s="889"/>
      <c r="Q19" s="889"/>
      <c r="R19" s="889"/>
      <c r="S19" s="889"/>
      <c r="T19" s="889"/>
      <c r="U19" s="889"/>
      <c r="V19" s="889"/>
      <c r="W19" s="889"/>
      <c r="X19" s="889"/>
      <c r="Y19" s="889"/>
      <c r="Z19" s="890"/>
      <c r="AA19" s="682"/>
    </row>
    <row r="20" spans="1:27" ht="18" customHeight="1">
      <c r="B20" s="1075" t="s">
        <v>612</v>
      </c>
      <c r="C20" s="1076"/>
      <c r="D20" s="1076"/>
      <c r="E20" s="1076"/>
      <c r="F20" s="978"/>
      <c r="G20" s="886"/>
      <c r="H20" s="886"/>
      <c r="I20" s="886"/>
      <c r="J20" s="886"/>
      <c r="K20" s="886"/>
      <c r="L20" s="886"/>
      <c r="M20" s="886"/>
      <c r="N20" s="886"/>
      <c r="O20" s="886"/>
      <c r="P20" s="886"/>
      <c r="Q20" s="886"/>
      <c r="R20" s="886"/>
      <c r="S20" s="886"/>
      <c r="T20" s="886"/>
      <c r="U20" s="886"/>
      <c r="V20" s="886"/>
      <c r="W20" s="886"/>
      <c r="X20" s="886"/>
      <c r="Y20" s="886"/>
      <c r="Z20" s="887"/>
      <c r="AA20" s="682"/>
    </row>
    <row r="21" spans="1:27" ht="18" customHeight="1" thickBot="1">
      <c r="B21" s="1073" t="s">
        <v>613</v>
      </c>
      <c r="C21" s="1074"/>
      <c r="D21" s="1074"/>
      <c r="E21" s="1074"/>
      <c r="F21" s="979"/>
      <c r="G21" s="693"/>
      <c r="H21" s="693"/>
      <c r="I21" s="693"/>
      <c r="J21" s="693"/>
      <c r="K21" s="693"/>
      <c r="L21" s="693"/>
      <c r="M21" s="693"/>
      <c r="N21" s="693"/>
      <c r="O21" s="693"/>
      <c r="P21" s="693"/>
      <c r="Q21" s="693"/>
      <c r="R21" s="693"/>
      <c r="S21" s="693"/>
      <c r="T21" s="693"/>
      <c r="U21" s="693"/>
      <c r="V21" s="693"/>
      <c r="W21" s="693"/>
      <c r="X21" s="693"/>
      <c r="Y21" s="693"/>
      <c r="Z21" s="885"/>
    </row>
    <row r="23" spans="1:27" s="642" customFormat="1">
      <c r="B23" s="642" t="s">
        <v>437</v>
      </c>
    </row>
    <row r="24" spans="1:27" s="642" customFormat="1">
      <c r="B24" s="669" t="s">
        <v>438</v>
      </c>
      <c r="E24" s="642" t="s">
        <v>723</v>
      </c>
    </row>
    <row r="25" spans="1:27" s="642" customFormat="1">
      <c r="B25" s="669" t="s">
        <v>440</v>
      </c>
      <c r="C25" s="694"/>
      <c r="E25" s="642" t="s">
        <v>614</v>
      </c>
      <c r="F25" s="695"/>
    </row>
    <row r="26" spans="1:27" s="642" customFormat="1" ht="25.5" customHeight="1">
      <c r="B26" s="669" t="s">
        <v>442</v>
      </c>
      <c r="C26" s="694"/>
      <c r="D26" s="694"/>
      <c r="E26" s="1077" t="s">
        <v>688</v>
      </c>
      <c r="F26" s="1077"/>
      <c r="G26" s="1077"/>
      <c r="H26" s="1077"/>
      <c r="I26" s="1077"/>
      <c r="J26" s="1077"/>
      <c r="K26" s="1077"/>
      <c r="L26" s="1077"/>
      <c r="M26" s="1077"/>
      <c r="N26" s="1077"/>
      <c r="O26" s="1077"/>
      <c r="P26" s="1077"/>
      <c r="Q26" s="1077"/>
      <c r="R26" s="1077"/>
      <c r="S26" s="1077"/>
      <c r="T26" s="1077"/>
      <c r="U26" s="1077"/>
      <c r="V26" s="1077"/>
      <c r="W26" s="1077"/>
      <c r="X26" s="1077"/>
      <c r="Y26" s="1077"/>
      <c r="Z26" s="1077"/>
      <c r="AA26" s="898"/>
    </row>
    <row r="27" spans="1:27" s="642" customFormat="1" ht="25.5" customHeight="1">
      <c r="B27" s="669" t="s">
        <v>444</v>
      </c>
      <c r="C27" s="694"/>
      <c r="D27" s="694"/>
      <c r="E27" s="1078" t="s">
        <v>687</v>
      </c>
      <c r="F27" s="1078"/>
      <c r="G27" s="1078"/>
      <c r="H27" s="1078"/>
      <c r="I27" s="1078"/>
      <c r="J27" s="1078"/>
      <c r="K27" s="1078"/>
      <c r="L27" s="1078"/>
      <c r="M27" s="1078"/>
      <c r="N27" s="1078"/>
      <c r="O27" s="1078"/>
      <c r="P27" s="1078"/>
      <c r="Q27" s="1078"/>
      <c r="R27" s="1078"/>
      <c r="S27" s="1078"/>
      <c r="T27" s="1078"/>
      <c r="U27" s="1078"/>
      <c r="V27" s="1078"/>
      <c r="W27" s="1078"/>
      <c r="X27" s="1078"/>
      <c r="Y27" s="1078"/>
      <c r="Z27" s="1078"/>
      <c r="AA27" s="897"/>
    </row>
    <row r="28" spans="1:27" s="642" customFormat="1" ht="13.5">
      <c r="B28" s="669" t="s">
        <v>446</v>
      </c>
      <c r="C28" s="694"/>
      <c r="D28" s="694"/>
      <c r="E28" s="642" t="s">
        <v>724</v>
      </c>
    </row>
    <row r="29" spans="1:27" s="642" customFormat="1" ht="13.5">
      <c r="A29" s="696"/>
      <c r="B29" s="669" t="s">
        <v>448</v>
      </c>
      <c r="C29" s="697"/>
      <c r="D29" s="694"/>
      <c r="E29" s="696" t="s">
        <v>725</v>
      </c>
      <c r="F29" s="696"/>
      <c r="G29" s="696"/>
      <c r="H29" s="696"/>
      <c r="I29" s="696"/>
      <c r="J29" s="696"/>
      <c r="K29" s="696"/>
      <c r="L29" s="696"/>
      <c r="M29" s="696"/>
      <c r="N29" s="696"/>
      <c r="O29" s="696"/>
      <c r="P29" s="696"/>
      <c r="Q29" s="696"/>
      <c r="R29" s="696"/>
      <c r="S29" s="696"/>
      <c r="T29" s="696"/>
      <c r="U29" s="696"/>
      <c r="V29" s="696"/>
      <c r="W29" s="696"/>
      <c r="X29" s="696"/>
    </row>
  </sheetData>
  <mergeCells count="9">
    <mergeCell ref="B21:E21"/>
    <mergeCell ref="B20:E20"/>
    <mergeCell ref="E26:Z26"/>
    <mergeCell ref="E27:Z27"/>
    <mergeCell ref="B3:E4"/>
    <mergeCell ref="F3:F4"/>
    <mergeCell ref="B10:E10"/>
    <mergeCell ref="B15:E15"/>
    <mergeCell ref="C19:E19"/>
  </mergeCells>
  <phoneticPr fontId="5"/>
  <pageMargins left="0.79" right="0.78740157480314965" top="0.39370078740157483" bottom="0.39370078740157483" header="0.27559055118110237" footer="0.19685039370078741"/>
  <pageSetup paperSize="9" scale="32"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99"/>
  <sheetViews>
    <sheetView showGridLines="0" topLeftCell="A97" zoomScale="75" zoomScaleNormal="75" zoomScaleSheetLayoutView="40" zoomScalePageLayoutView="10" workbookViewId="0">
      <selection activeCell="C20" sqref="C20"/>
    </sheetView>
  </sheetViews>
  <sheetFormatPr defaultColWidth="9.140625" defaultRowHeight="13.5"/>
  <cols>
    <col min="1" max="1" width="2.7109375" style="705" customWidth="1"/>
    <col min="2" max="2" width="6.7109375" style="705" customWidth="1"/>
    <col min="3" max="3" width="5" style="705" customWidth="1"/>
    <col min="4" max="5" width="2.42578125" style="705" customWidth="1"/>
    <col min="6" max="6" width="42.140625" style="705" customWidth="1"/>
    <col min="7" max="28" width="17.5703125" style="705" customWidth="1"/>
    <col min="29" max="16384" width="9.140625" style="705"/>
  </cols>
  <sheetData>
    <row r="1" spans="1:28" s="699" customFormat="1" ht="30" customHeight="1">
      <c r="A1" s="698"/>
      <c r="D1" s="700"/>
      <c r="W1" s="701"/>
      <c r="X1" s="1092"/>
      <c r="Y1" s="1092"/>
      <c r="Z1" s="703"/>
      <c r="AA1" s="701"/>
      <c r="AB1" s="702"/>
    </row>
    <row r="2" spans="1:28" s="699" customFormat="1" ht="5.0999999999999996" customHeight="1">
      <c r="A2" s="698"/>
      <c r="V2" s="703"/>
      <c r="W2" s="703"/>
      <c r="X2" s="703"/>
      <c r="Y2" s="703"/>
      <c r="Z2" s="703"/>
      <c r="AA2" s="703"/>
      <c r="AB2" s="703"/>
    </row>
    <row r="3" spans="1:28" s="699" customFormat="1" ht="15" thickBot="1">
      <c r="A3" s="698"/>
      <c r="B3" s="704" t="s">
        <v>467</v>
      </c>
      <c r="V3" s="703"/>
      <c r="W3" s="703"/>
      <c r="X3" s="703"/>
      <c r="Y3" s="703"/>
      <c r="Z3" s="703"/>
      <c r="AA3" s="703"/>
      <c r="AB3" s="703"/>
    </row>
    <row r="4" spans="1:28" ht="13.5" customHeight="1">
      <c r="B4" s="706"/>
      <c r="C4" s="707"/>
      <c r="D4" s="707"/>
      <c r="E4" s="707"/>
      <c r="F4" s="708" t="s">
        <v>480</v>
      </c>
      <c r="G4" s="709"/>
      <c r="H4" s="710">
        <v>1</v>
      </c>
      <c r="I4" s="710">
        <v>2</v>
      </c>
      <c r="J4" s="710">
        <v>3</v>
      </c>
      <c r="K4" s="710">
        <v>4</v>
      </c>
      <c r="L4" s="710">
        <v>5</v>
      </c>
      <c r="M4" s="710">
        <v>6</v>
      </c>
      <c r="N4" s="710">
        <v>7</v>
      </c>
      <c r="O4" s="710">
        <v>8</v>
      </c>
      <c r="P4" s="710">
        <v>9</v>
      </c>
      <c r="Q4" s="710">
        <v>10</v>
      </c>
      <c r="R4" s="710">
        <v>11</v>
      </c>
      <c r="S4" s="710">
        <v>12</v>
      </c>
      <c r="T4" s="710">
        <v>13</v>
      </c>
      <c r="U4" s="710">
        <v>14</v>
      </c>
      <c r="V4" s="710">
        <v>15</v>
      </c>
      <c r="W4" s="710">
        <v>16</v>
      </c>
      <c r="X4" s="710">
        <v>17</v>
      </c>
      <c r="Y4" s="710">
        <v>18</v>
      </c>
      <c r="Z4" s="710">
        <v>19</v>
      </c>
      <c r="AA4" s="710">
        <v>20</v>
      </c>
      <c r="AB4" s="711" t="s">
        <v>33</v>
      </c>
    </row>
    <row r="5" spans="1:28" ht="13.5" customHeight="1" thickBot="1">
      <c r="B5" s="712"/>
      <c r="C5" s="713"/>
      <c r="D5" s="713"/>
      <c r="E5" s="713"/>
      <c r="F5" s="713"/>
      <c r="G5" s="714" t="s">
        <v>384</v>
      </c>
      <c r="H5" s="959" t="s">
        <v>635</v>
      </c>
      <c r="I5" s="959" t="s">
        <v>636</v>
      </c>
      <c r="J5" s="959" t="s">
        <v>637</v>
      </c>
      <c r="K5" s="959" t="s">
        <v>638</v>
      </c>
      <c r="L5" s="959" t="s">
        <v>639</v>
      </c>
      <c r="M5" s="959" t="s">
        <v>640</v>
      </c>
      <c r="N5" s="959" t="s">
        <v>641</v>
      </c>
      <c r="O5" s="959" t="s">
        <v>642</v>
      </c>
      <c r="P5" s="959" t="s">
        <v>643</v>
      </c>
      <c r="Q5" s="959" t="s">
        <v>644</v>
      </c>
      <c r="R5" s="959" t="s">
        <v>634</v>
      </c>
      <c r="S5" s="959" t="s">
        <v>682</v>
      </c>
      <c r="T5" s="959" t="s">
        <v>683</v>
      </c>
      <c r="U5" s="959" t="s">
        <v>684</v>
      </c>
      <c r="V5" s="959" t="s">
        <v>685</v>
      </c>
      <c r="W5" s="959" t="s">
        <v>686</v>
      </c>
      <c r="X5" s="959" t="s">
        <v>689</v>
      </c>
      <c r="Y5" s="959" t="s">
        <v>690</v>
      </c>
      <c r="Z5" s="959" t="s">
        <v>691</v>
      </c>
      <c r="AA5" s="959" t="s">
        <v>692</v>
      </c>
      <c r="AB5" s="715"/>
    </row>
    <row r="6" spans="1:28">
      <c r="B6" s="716" t="s">
        <v>481</v>
      </c>
      <c r="F6" s="717" t="s">
        <v>482</v>
      </c>
      <c r="G6" s="718"/>
      <c r="H6" s="719"/>
      <c r="I6" s="719"/>
      <c r="J6" s="720"/>
      <c r="K6" s="720"/>
      <c r="L6" s="720"/>
      <c r="M6" s="720"/>
      <c r="N6" s="720"/>
      <c r="O6" s="720"/>
      <c r="P6" s="720"/>
      <c r="Q6" s="720"/>
      <c r="R6" s="720"/>
      <c r="S6" s="720"/>
      <c r="T6" s="720"/>
      <c r="U6" s="720"/>
      <c r="V6" s="720"/>
      <c r="W6" s="720"/>
      <c r="X6" s="720"/>
      <c r="Y6" s="720"/>
      <c r="Z6" s="720"/>
      <c r="AA6" s="720"/>
      <c r="AB6" s="721"/>
    </row>
    <row r="7" spans="1:28">
      <c r="B7" s="722" t="s">
        <v>483</v>
      </c>
      <c r="C7" s="723" t="s">
        <v>484</v>
      </c>
      <c r="D7" s="724"/>
      <c r="E7" s="724"/>
      <c r="F7" s="724"/>
      <c r="G7" s="725"/>
      <c r="H7" s="726"/>
      <c r="I7" s="726"/>
      <c r="J7" s="726"/>
      <c r="K7" s="726"/>
      <c r="L7" s="726"/>
      <c r="M7" s="726"/>
      <c r="N7" s="726"/>
      <c r="O7" s="726"/>
      <c r="P7" s="726"/>
      <c r="Q7" s="726"/>
      <c r="R7" s="726"/>
      <c r="S7" s="726"/>
      <c r="T7" s="726"/>
      <c r="U7" s="726"/>
      <c r="V7" s="726"/>
      <c r="W7" s="726"/>
      <c r="X7" s="726"/>
      <c r="Y7" s="726"/>
      <c r="Z7" s="726"/>
      <c r="AA7" s="726"/>
      <c r="AB7" s="727"/>
    </row>
    <row r="8" spans="1:28">
      <c r="B8" s="716"/>
      <c r="C8" s="728"/>
      <c r="D8" s="723" t="s">
        <v>485</v>
      </c>
      <c r="E8" s="724"/>
      <c r="F8" s="724"/>
      <c r="G8" s="725"/>
      <c r="H8" s="729"/>
      <c r="I8" s="729"/>
      <c r="J8" s="729"/>
      <c r="K8" s="729"/>
      <c r="L8" s="729"/>
      <c r="M8" s="729"/>
      <c r="N8" s="729"/>
      <c r="O8" s="729"/>
      <c r="P8" s="729"/>
      <c r="Q8" s="729"/>
      <c r="R8" s="729"/>
      <c r="S8" s="729"/>
      <c r="T8" s="729"/>
      <c r="U8" s="729"/>
      <c r="V8" s="729"/>
      <c r="W8" s="729"/>
      <c r="X8" s="729"/>
      <c r="Y8" s="729"/>
      <c r="Z8" s="729"/>
      <c r="AA8" s="729"/>
      <c r="AB8" s="727"/>
    </row>
    <row r="9" spans="1:28">
      <c r="B9" s="716"/>
      <c r="C9" s="728"/>
      <c r="D9" s="728"/>
      <c r="E9" s="723" t="s">
        <v>469</v>
      </c>
      <c r="F9" s="724"/>
      <c r="G9" s="725"/>
      <c r="H9" s="726"/>
      <c r="I9" s="726"/>
      <c r="J9" s="726"/>
      <c r="K9" s="726"/>
      <c r="L9" s="726"/>
      <c r="M9" s="726"/>
      <c r="N9" s="726"/>
      <c r="O9" s="726"/>
      <c r="P9" s="726"/>
      <c r="Q9" s="726"/>
      <c r="R9" s="726"/>
      <c r="S9" s="726"/>
      <c r="T9" s="726"/>
      <c r="U9" s="726"/>
      <c r="V9" s="726"/>
      <c r="W9" s="726"/>
      <c r="X9" s="726"/>
      <c r="Y9" s="726"/>
      <c r="Z9" s="726"/>
      <c r="AA9" s="726"/>
      <c r="AB9" s="727"/>
    </row>
    <row r="10" spans="1:28">
      <c r="B10" s="730"/>
      <c r="C10" s="728"/>
      <c r="D10" s="728"/>
      <c r="E10" s="728"/>
      <c r="F10" s="731" t="s">
        <v>486</v>
      </c>
      <c r="G10" s="725"/>
      <c r="H10" s="732"/>
      <c r="I10" s="732"/>
      <c r="J10" s="729"/>
      <c r="K10" s="729"/>
      <c r="L10" s="726"/>
      <c r="M10" s="726"/>
      <c r="N10" s="726"/>
      <c r="O10" s="726"/>
      <c r="P10" s="726"/>
      <c r="Q10" s="726"/>
      <c r="R10" s="726"/>
      <c r="S10" s="726"/>
      <c r="T10" s="726"/>
      <c r="U10" s="726"/>
      <c r="V10" s="726"/>
      <c r="W10" s="726"/>
      <c r="X10" s="726"/>
      <c r="Y10" s="726"/>
      <c r="Z10" s="726"/>
      <c r="AA10" s="726"/>
      <c r="AB10" s="727"/>
    </row>
    <row r="11" spans="1:28">
      <c r="B11" s="730"/>
      <c r="C11" s="728"/>
      <c r="D11" s="728"/>
      <c r="E11" s="728"/>
      <c r="F11" s="731" t="s">
        <v>487</v>
      </c>
      <c r="G11" s="725"/>
      <c r="H11" s="732"/>
      <c r="I11" s="732"/>
      <c r="J11" s="732"/>
      <c r="K11" s="729"/>
      <c r="L11" s="729"/>
      <c r="M11" s="729"/>
      <c r="N11" s="729"/>
      <c r="O11" s="729"/>
      <c r="P11" s="729"/>
      <c r="Q11" s="729"/>
      <c r="R11" s="729"/>
      <c r="S11" s="729"/>
      <c r="T11" s="729"/>
      <c r="U11" s="729"/>
      <c r="V11" s="729"/>
      <c r="W11" s="729"/>
      <c r="X11" s="729"/>
      <c r="Y11" s="729"/>
      <c r="Z11" s="729"/>
      <c r="AA11" s="729"/>
      <c r="AB11" s="727"/>
    </row>
    <row r="12" spans="1:28">
      <c r="B12" s="716"/>
      <c r="C12" s="728"/>
      <c r="D12" s="728"/>
      <c r="E12" s="723" t="s">
        <v>488</v>
      </c>
      <c r="F12" s="724"/>
      <c r="G12" s="725"/>
      <c r="H12" s="726"/>
      <c r="I12" s="726"/>
      <c r="J12" s="726"/>
      <c r="K12" s="726"/>
      <c r="L12" s="726"/>
      <c r="M12" s="726"/>
      <c r="N12" s="726"/>
      <c r="O12" s="726"/>
      <c r="P12" s="726"/>
      <c r="Q12" s="726"/>
      <c r="R12" s="726"/>
      <c r="S12" s="726"/>
      <c r="T12" s="726"/>
      <c r="U12" s="726"/>
      <c r="V12" s="726"/>
      <c r="W12" s="726"/>
      <c r="X12" s="726"/>
      <c r="Y12" s="726"/>
      <c r="Z12" s="726"/>
      <c r="AA12" s="726"/>
      <c r="AB12" s="727"/>
    </row>
    <row r="13" spans="1:28">
      <c r="B13" s="730"/>
      <c r="C13" s="728"/>
      <c r="D13" s="728"/>
      <c r="E13" s="728"/>
      <c r="F13" s="731" t="s">
        <v>474</v>
      </c>
      <c r="G13" s="725"/>
      <c r="H13" s="732"/>
      <c r="I13" s="732"/>
      <c r="J13" s="729"/>
      <c r="K13" s="729"/>
      <c r="L13" s="729"/>
      <c r="M13" s="729"/>
      <c r="N13" s="729"/>
      <c r="O13" s="729"/>
      <c r="P13" s="729"/>
      <c r="Q13" s="729"/>
      <c r="R13" s="729"/>
      <c r="S13" s="729"/>
      <c r="T13" s="729"/>
      <c r="U13" s="729"/>
      <c r="V13" s="729"/>
      <c r="W13" s="729"/>
      <c r="X13" s="729"/>
      <c r="Y13" s="729"/>
      <c r="Z13" s="729"/>
      <c r="AA13" s="729"/>
      <c r="AB13" s="727"/>
    </row>
    <row r="14" spans="1:28">
      <c r="B14" s="730"/>
      <c r="C14" s="728"/>
      <c r="D14" s="728"/>
      <c r="E14" s="965"/>
      <c r="F14" s="971" t="s">
        <v>743</v>
      </c>
      <c r="G14" s="725"/>
      <c r="H14" s="732"/>
      <c r="I14" s="732"/>
      <c r="J14" s="732"/>
      <c r="K14" s="729"/>
      <c r="L14" s="729"/>
      <c r="M14" s="729"/>
      <c r="N14" s="729"/>
      <c r="O14" s="729"/>
      <c r="P14" s="729"/>
      <c r="Q14" s="729"/>
      <c r="R14" s="729"/>
      <c r="S14" s="729"/>
      <c r="T14" s="729"/>
      <c r="U14" s="729"/>
      <c r="V14" s="729"/>
      <c r="W14" s="729"/>
      <c r="X14" s="729"/>
      <c r="Y14" s="729"/>
      <c r="Z14" s="729"/>
      <c r="AA14" s="729"/>
      <c r="AB14" s="727"/>
    </row>
    <row r="15" spans="1:28" ht="14.25" thickBot="1">
      <c r="B15" s="730"/>
      <c r="C15" s="728"/>
      <c r="D15" s="728"/>
      <c r="E15" s="965" t="s">
        <v>477</v>
      </c>
      <c r="F15" s="966"/>
      <c r="G15" s="725"/>
      <c r="H15" s="732"/>
      <c r="I15" s="732"/>
      <c r="J15" s="732"/>
      <c r="K15" s="733"/>
      <c r="L15" s="733"/>
      <c r="M15" s="733"/>
      <c r="N15" s="733"/>
      <c r="O15" s="733"/>
      <c r="P15" s="733"/>
      <c r="Q15" s="733"/>
      <c r="R15" s="733"/>
      <c r="S15" s="733"/>
      <c r="T15" s="733"/>
      <c r="U15" s="733"/>
      <c r="V15" s="733"/>
      <c r="W15" s="733"/>
      <c r="X15" s="733"/>
      <c r="Y15" s="733"/>
      <c r="Z15" s="733"/>
      <c r="AA15" s="733"/>
      <c r="AB15" s="727"/>
    </row>
    <row r="16" spans="1:28" ht="14.25" customHeight="1">
      <c r="B16" s="734" t="s">
        <v>0</v>
      </c>
      <c r="C16" s="735" t="s">
        <v>200</v>
      </c>
      <c r="D16" s="736"/>
      <c r="E16" s="967"/>
      <c r="F16" s="967"/>
      <c r="G16" s="737"/>
      <c r="H16" s="738"/>
      <c r="I16" s="738"/>
      <c r="J16" s="738"/>
      <c r="K16" s="738"/>
      <c r="L16" s="738"/>
      <c r="M16" s="738"/>
      <c r="N16" s="738"/>
      <c r="O16" s="738"/>
      <c r="P16" s="738"/>
      <c r="Q16" s="738"/>
      <c r="R16" s="738"/>
      <c r="S16" s="738"/>
      <c r="T16" s="738"/>
      <c r="U16" s="738"/>
      <c r="V16" s="738"/>
      <c r="W16" s="738"/>
      <c r="X16" s="738"/>
      <c r="Y16" s="738"/>
      <c r="Z16" s="738"/>
      <c r="AA16" s="738"/>
      <c r="AB16" s="739"/>
    </row>
    <row r="17" spans="2:28" ht="14.25" customHeight="1">
      <c r="B17" s="716"/>
      <c r="C17" s="728"/>
      <c r="D17" s="723" t="s">
        <v>489</v>
      </c>
      <c r="E17" s="968"/>
      <c r="F17" s="968"/>
      <c r="G17" s="725"/>
      <c r="H17" s="729"/>
      <c r="I17" s="729"/>
      <c r="J17" s="729"/>
      <c r="K17" s="729"/>
      <c r="L17" s="729"/>
      <c r="M17" s="729"/>
      <c r="N17" s="729"/>
      <c r="O17" s="729"/>
      <c r="P17" s="729"/>
      <c r="Q17" s="729"/>
      <c r="R17" s="729"/>
      <c r="S17" s="729"/>
      <c r="T17" s="729"/>
      <c r="U17" s="729"/>
      <c r="V17" s="729"/>
      <c r="W17" s="729"/>
      <c r="X17" s="729"/>
      <c r="Y17" s="729"/>
      <c r="Z17" s="729"/>
      <c r="AA17" s="729"/>
      <c r="AB17" s="740"/>
    </row>
    <row r="18" spans="2:28" ht="14.25" customHeight="1">
      <c r="B18" s="716"/>
      <c r="C18" s="728"/>
      <c r="D18" s="728"/>
      <c r="E18" s="969"/>
      <c r="F18" s="970" t="s">
        <v>490</v>
      </c>
      <c r="G18" s="741"/>
      <c r="H18" s="742"/>
      <c r="I18" s="742"/>
      <c r="J18" s="743"/>
      <c r="K18" s="743"/>
      <c r="L18" s="743"/>
      <c r="M18" s="743"/>
      <c r="N18" s="743"/>
      <c r="O18" s="743"/>
      <c r="P18" s="743"/>
      <c r="Q18" s="743"/>
      <c r="R18" s="743"/>
      <c r="S18" s="743"/>
      <c r="T18" s="743"/>
      <c r="U18" s="743"/>
      <c r="V18" s="743"/>
      <c r="W18" s="743"/>
      <c r="X18" s="743"/>
      <c r="Y18" s="743"/>
      <c r="Z18" s="743"/>
      <c r="AA18" s="743"/>
      <c r="AB18" s="744"/>
    </row>
    <row r="19" spans="2:28" ht="14.25" customHeight="1">
      <c r="B19" s="730"/>
      <c r="C19" s="728"/>
      <c r="D19" s="723" t="s">
        <v>396</v>
      </c>
      <c r="E19" s="968"/>
      <c r="F19" s="968"/>
      <c r="G19" s="725"/>
      <c r="H19" s="726"/>
      <c r="I19" s="726"/>
      <c r="J19" s="726"/>
      <c r="K19" s="726"/>
      <c r="L19" s="726"/>
      <c r="M19" s="726"/>
      <c r="N19" s="726"/>
      <c r="O19" s="726"/>
      <c r="P19" s="726"/>
      <c r="Q19" s="726"/>
      <c r="R19" s="726"/>
      <c r="S19" s="726"/>
      <c r="T19" s="726"/>
      <c r="U19" s="726"/>
      <c r="V19" s="726"/>
      <c r="W19" s="726"/>
      <c r="X19" s="726"/>
      <c r="Y19" s="726"/>
      <c r="Z19" s="726"/>
      <c r="AA19" s="726"/>
      <c r="AB19" s="740"/>
    </row>
    <row r="20" spans="2:28" ht="15" customHeight="1">
      <c r="B20" s="730"/>
      <c r="C20" s="728"/>
      <c r="D20" s="728"/>
      <c r="E20" s="1093" t="s">
        <v>474</v>
      </c>
      <c r="F20" s="1094"/>
      <c r="G20" s="741"/>
      <c r="H20" s="743"/>
      <c r="I20" s="743"/>
      <c r="J20" s="743"/>
      <c r="K20" s="743"/>
      <c r="L20" s="729"/>
      <c r="M20" s="729"/>
      <c r="N20" s="729"/>
      <c r="O20" s="729"/>
      <c r="P20" s="729"/>
      <c r="Q20" s="729"/>
      <c r="R20" s="729"/>
      <c r="S20" s="729"/>
      <c r="T20" s="729"/>
      <c r="U20" s="729"/>
      <c r="V20" s="729"/>
      <c r="W20" s="729"/>
      <c r="X20" s="729"/>
      <c r="Y20" s="729"/>
      <c r="Z20" s="729"/>
      <c r="AA20" s="729"/>
      <c r="AB20" s="744"/>
    </row>
    <row r="21" spans="2:28" ht="15" customHeight="1">
      <c r="B21" s="730"/>
      <c r="C21" s="728"/>
      <c r="D21" s="728"/>
      <c r="E21" s="1095" t="s">
        <v>743</v>
      </c>
      <c r="F21" s="1096"/>
      <c r="G21" s="725"/>
      <c r="H21" s="733"/>
      <c r="I21" s="733"/>
      <c r="J21" s="729"/>
      <c r="K21" s="729"/>
      <c r="L21" s="729"/>
      <c r="M21" s="729"/>
      <c r="N21" s="729"/>
      <c r="O21" s="729"/>
      <c r="P21" s="729"/>
      <c r="Q21" s="729"/>
      <c r="R21" s="729"/>
      <c r="S21" s="729"/>
      <c r="T21" s="729"/>
      <c r="U21" s="729"/>
      <c r="V21" s="729"/>
      <c r="W21" s="729"/>
      <c r="X21" s="729"/>
      <c r="Y21" s="729"/>
      <c r="Z21" s="729"/>
      <c r="AA21" s="729"/>
      <c r="AB21" s="740"/>
    </row>
    <row r="22" spans="2:28" ht="15" customHeight="1">
      <c r="B22" s="730"/>
      <c r="C22" s="728"/>
      <c r="D22" s="728" t="s">
        <v>491</v>
      </c>
      <c r="E22" s="745"/>
      <c r="F22" s="746"/>
      <c r="G22" s="725"/>
      <c r="H22" s="733"/>
      <c r="I22" s="733"/>
      <c r="J22" s="729"/>
      <c r="K22" s="729"/>
      <c r="L22" s="729"/>
      <c r="M22" s="729"/>
      <c r="N22" s="729"/>
      <c r="O22" s="729"/>
      <c r="P22" s="729"/>
      <c r="Q22" s="729"/>
      <c r="R22" s="729"/>
      <c r="S22" s="729"/>
      <c r="T22" s="729"/>
      <c r="U22" s="729"/>
      <c r="V22" s="729"/>
      <c r="W22" s="729"/>
      <c r="X22" s="729"/>
      <c r="Y22" s="729"/>
      <c r="Z22" s="729"/>
      <c r="AA22" s="729"/>
      <c r="AB22" s="740"/>
    </row>
    <row r="23" spans="2:28" ht="15" customHeight="1">
      <c r="B23" s="730"/>
      <c r="C23" s="728"/>
      <c r="D23" s="728"/>
      <c r="E23" s="1097" t="s">
        <v>645</v>
      </c>
      <c r="F23" s="1098"/>
      <c r="G23" s="725"/>
      <c r="H23" s="733"/>
      <c r="I23" s="733"/>
      <c r="J23" s="729"/>
      <c r="K23" s="729"/>
      <c r="L23" s="729"/>
      <c r="M23" s="729"/>
      <c r="N23" s="729"/>
      <c r="O23" s="729"/>
      <c r="P23" s="729"/>
      <c r="Q23" s="729"/>
      <c r="R23" s="729"/>
      <c r="S23" s="729"/>
      <c r="T23" s="729"/>
      <c r="U23" s="729"/>
      <c r="V23" s="729"/>
      <c r="W23" s="729"/>
      <c r="X23" s="729"/>
      <c r="Y23" s="729"/>
      <c r="Z23" s="729"/>
      <c r="AA23" s="729"/>
      <c r="AB23" s="740"/>
    </row>
    <row r="24" spans="2:28" ht="14.25" customHeight="1">
      <c r="B24" s="730"/>
      <c r="C24" s="728"/>
      <c r="D24" s="728" t="s">
        <v>492</v>
      </c>
      <c r="G24" s="725"/>
      <c r="H24" s="729"/>
      <c r="I24" s="729"/>
      <c r="J24" s="729"/>
      <c r="K24" s="729"/>
      <c r="L24" s="729"/>
      <c r="M24" s="729"/>
      <c r="N24" s="729"/>
      <c r="O24" s="729"/>
      <c r="P24" s="729"/>
      <c r="Q24" s="729"/>
      <c r="R24" s="729"/>
      <c r="S24" s="729"/>
      <c r="T24" s="729"/>
      <c r="U24" s="729"/>
      <c r="V24" s="729"/>
      <c r="W24" s="729"/>
      <c r="X24" s="729"/>
      <c r="Y24" s="729"/>
      <c r="Z24" s="729"/>
      <c r="AA24" s="729"/>
      <c r="AB24" s="740"/>
    </row>
    <row r="25" spans="2:28" ht="14.25" customHeight="1" thickBot="1">
      <c r="B25" s="730"/>
      <c r="C25" s="728"/>
      <c r="D25" s="747"/>
      <c r="E25" s="731"/>
      <c r="F25" s="748"/>
      <c r="G25" s="725"/>
      <c r="H25" s="733"/>
      <c r="I25" s="733"/>
      <c r="J25" s="729"/>
      <c r="K25" s="729"/>
      <c r="L25" s="729"/>
      <c r="M25" s="729"/>
      <c r="N25" s="729"/>
      <c r="O25" s="729"/>
      <c r="P25" s="729"/>
      <c r="Q25" s="729"/>
      <c r="R25" s="729"/>
      <c r="S25" s="729"/>
      <c r="T25" s="729"/>
      <c r="U25" s="729"/>
      <c r="V25" s="729"/>
      <c r="W25" s="729"/>
      <c r="X25" s="729"/>
      <c r="Y25" s="729"/>
      <c r="Z25" s="729"/>
      <c r="AA25" s="729"/>
      <c r="AB25" s="740"/>
    </row>
    <row r="26" spans="2:28" ht="14.25" customHeight="1" thickTop="1">
      <c r="B26" s="749" t="s">
        <v>493</v>
      </c>
      <c r="C26" s="750"/>
      <c r="D26" s="750"/>
      <c r="E26" s="750"/>
      <c r="F26" s="751" t="s">
        <v>494</v>
      </c>
      <c r="G26" s="752"/>
      <c r="H26" s="753"/>
      <c r="I26" s="753"/>
      <c r="J26" s="754"/>
      <c r="K26" s="754"/>
      <c r="L26" s="754"/>
      <c r="M26" s="754"/>
      <c r="N26" s="754"/>
      <c r="O26" s="754"/>
      <c r="P26" s="754"/>
      <c r="Q26" s="754"/>
      <c r="R26" s="754"/>
      <c r="S26" s="754"/>
      <c r="T26" s="754"/>
      <c r="U26" s="754"/>
      <c r="V26" s="754"/>
      <c r="W26" s="754"/>
      <c r="X26" s="754"/>
      <c r="Y26" s="754"/>
      <c r="Z26" s="754"/>
      <c r="AA26" s="754"/>
      <c r="AB26" s="755"/>
    </row>
    <row r="27" spans="2:28" ht="14.25" customHeight="1">
      <c r="B27" s="730"/>
      <c r="C27" s="723" t="s">
        <v>495</v>
      </c>
      <c r="D27" s="724"/>
      <c r="E27" s="724"/>
      <c r="F27" s="724"/>
      <c r="G27" s="725"/>
      <c r="H27" s="733"/>
      <c r="I27" s="733"/>
      <c r="J27" s="733"/>
      <c r="K27" s="733"/>
      <c r="L27" s="733"/>
      <c r="M27" s="733"/>
      <c r="N27" s="733"/>
      <c r="O27" s="733"/>
      <c r="P27" s="733"/>
      <c r="Q27" s="733"/>
      <c r="R27" s="733"/>
      <c r="S27" s="733"/>
      <c r="T27" s="733"/>
      <c r="U27" s="733"/>
      <c r="V27" s="733"/>
      <c r="W27" s="733"/>
      <c r="X27" s="733"/>
      <c r="Y27" s="733"/>
      <c r="Z27" s="733"/>
      <c r="AA27" s="733"/>
      <c r="AB27" s="740"/>
    </row>
    <row r="28" spans="2:28">
      <c r="B28" s="730"/>
      <c r="C28" s="728"/>
      <c r="D28" s="731" t="s">
        <v>495</v>
      </c>
      <c r="E28" s="748"/>
      <c r="F28" s="748"/>
      <c r="G28" s="741"/>
      <c r="H28" s="742"/>
      <c r="I28" s="742"/>
      <c r="J28" s="742"/>
      <c r="K28" s="742"/>
      <c r="L28" s="742"/>
      <c r="M28" s="742"/>
      <c r="N28" s="742"/>
      <c r="O28" s="742"/>
      <c r="P28" s="742"/>
      <c r="Q28" s="742"/>
      <c r="R28" s="742"/>
      <c r="S28" s="742"/>
      <c r="T28" s="742"/>
      <c r="U28" s="742"/>
      <c r="V28" s="742"/>
      <c r="W28" s="742"/>
      <c r="X28" s="742"/>
      <c r="Y28" s="742"/>
      <c r="Z28" s="742"/>
      <c r="AA28" s="742"/>
      <c r="AB28" s="744"/>
    </row>
    <row r="29" spans="2:28">
      <c r="B29" s="730"/>
      <c r="C29" s="728"/>
      <c r="D29" s="731"/>
      <c r="E29" s="748"/>
      <c r="F29" s="748"/>
      <c r="G29" s="741"/>
      <c r="H29" s="742"/>
      <c r="I29" s="742"/>
      <c r="J29" s="742"/>
      <c r="K29" s="742"/>
      <c r="L29" s="742"/>
      <c r="M29" s="742"/>
      <c r="N29" s="742"/>
      <c r="O29" s="742"/>
      <c r="P29" s="742"/>
      <c r="Q29" s="742"/>
      <c r="R29" s="742"/>
      <c r="S29" s="742"/>
      <c r="T29" s="742"/>
      <c r="U29" s="742"/>
      <c r="V29" s="742"/>
      <c r="W29" s="742"/>
      <c r="X29" s="742"/>
      <c r="Y29" s="742"/>
      <c r="Z29" s="742"/>
      <c r="AA29" s="742"/>
      <c r="AB29" s="744"/>
    </row>
    <row r="30" spans="2:28">
      <c r="B30" s="730"/>
      <c r="C30" s="723" t="s">
        <v>197</v>
      </c>
      <c r="D30" s="724"/>
      <c r="E30" s="724"/>
      <c r="F30" s="724"/>
      <c r="G30" s="725"/>
      <c r="H30" s="732"/>
      <c r="I30" s="732"/>
      <c r="J30" s="732"/>
      <c r="K30" s="732"/>
      <c r="L30" s="732"/>
      <c r="M30" s="732"/>
      <c r="N30" s="732"/>
      <c r="O30" s="732"/>
      <c r="P30" s="732"/>
      <c r="Q30" s="732"/>
      <c r="R30" s="732"/>
      <c r="S30" s="732"/>
      <c r="T30" s="732"/>
      <c r="U30" s="732"/>
      <c r="V30" s="732"/>
      <c r="W30" s="732"/>
      <c r="X30" s="732"/>
      <c r="Y30" s="732"/>
      <c r="Z30" s="732"/>
      <c r="AA30" s="732"/>
      <c r="AB30" s="740"/>
    </row>
    <row r="31" spans="2:28">
      <c r="B31" s="730"/>
      <c r="C31" s="728"/>
      <c r="D31" s="731" t="s">
        <v>646</v>
      </c>
      <c r="E31" s="748"/>
      <c r="F31" s="748"/>
      <c r="G31" s="725"/>
      <c r="H31" s="732"/>
      <c r="I31" s="732"/>
      <c r="J31" s="732"/>
      <c r="K31" s="732"/>
      <c r="L31" s="732"/>
      <c r="M31" s="732"/>
      <c r="N31" s="732"/>
      <c r="O31" s="732"/>
      <c r="P31" s="732"/>
      <c r="Q31" s="732"/>
      <c r="R31" s="732"/>
      <c r="S31" s="732"/>
      <c r="T31" s="732"/>
      <c r="U31" s="732"/>
      <c r="V31" s="732"/>
      <c r="W31" s="732"/>
      <c r="X31" s="732"/>
      <c r="Y31" s="732"/>
      <c r="Z31" s="732"/>
      <c r="AA31" s="732"/>
      <c r="AB31" s="740"/>
    </row>
    <row r="32" spans="2:28">
      <c r="B32" s="730"/>
      <c r="C32" s="728"/>
      <c r="D32" s="731" t="s">
        <v>496</v>
      </c>
      <c r="E32" s="748"/>
      <c r="F32" s="748"/>
      <c r="G32" s="741"/>
      <c r="H32" s="756"/>
      <c r="I32" s="756"/>
      <c r="J32" s="757"/>
      <c r="K32" s="757"/>
      <c r="L32" s="757"/>
      <c r="M32" s="757"/>
      <c r="N32" s="757"/>
      <c r="O32" s="757"/>
      <c r="P32" s="757"/>
      <c r="Q32" s="757"/>
      <c r="R32" s="757"/>
      <c r="S32" s="757"/>
      <c r="T32" s="757"/>
      <c r="U32" s="757"/>
      <c r="V32" s="757"/>
      <c r="W32" s="757"/>
      <c r="X32" s="757"/>
      <c r="Y32" s="757"/>
      <c r="Z32" s="757"/>
      <c r="AA32" s="757"/>
      <c r="AB32" s="744"/>
    </row>
    <row r="33" spans="2:28" ht="14.25" thickBot="1">
      <c r="B33" s="730"/>
      <c r="C33" s="728"/>
      <c r="D33" s="723"/>
      <c r="E33" s="724"/>
      <c r="F33" s="724"/>
      <c r="G33" s="725"/>
      <c r="H33" s="733"/>
      <c r="I33" s="733"/>
      <c r="J33" s="729"/>
      <c r="K33" s="729"/>
      <c r="L33" s="729"/>
      <c r="M33" s="729"/>
      <c r="N33" s="729"/>
      <c r="O33" s="729"/>
      <c r="P33" s="729"/>
      <c r="Q33" s="729"/>
      <c r="R33" s="729"/>
      <c r="S33" s="729"/>
      <c r="T33" s="729"/>
      <c r="U33" s="729"/>
      <c r="V33" s="729"/>
      <c r="W33" s="729"/>
      <c r="X33" s="729"/>
      <c r="Y33" s="729"/>
      <c r="Z33" s="729"/>
      <c r="AA33" s="729"/>
      <c r="AB33" s="740"/>
    </row>
    <row r="34" spans="2:28">
      <c r="B34" s="758" t="s">
        <v>497</v>
      </c>
      <c r="C34" s="759"/>
      <c r="D34" s="759"/>
      <c r="E34" s="759"/>
      <c r="F34" s="760" t="s">
        <v>498</v>
      </c>
      <c r="G34" s="761"/>
      <c r="H34" s="762"/>
      <c r="I34" s="762"/>
      <c r="J34" s="762"/>
      <c r="K34" s="762"/>
      <c r="L34" s="762"/>
      <c r="M34" s="762"/>
      <c r="N34" s="762"/>
      <c r="O34" s="762"/>
      <c r="P34" s="762"/>
      <c r="Q34" s="762"/>
      <c r="R34" s="762"/>
      <c r="S34" s="762"/>
      <c r="T34" s="762"/>
      <c r="U34" s="762"/>
      <c r="V34" s="762"/>
      <c r="W34" s="762"/>
      <c r="X34" s="762"/>
      <c r="Y34" s="762"/>
      <c r="Z34" s="762"/>
      <c r="AA34" s="762"/>
      <c r="AB34" s="763"/>
    </row>
    <row r="35" spans="2:28">
      <c r="B35" s="730" t="s">
        <v>499</v>
      </c>
      <c r="F35" s="717" t="s">
        <v>500</v>
      </c>
      <c r="G35" s="718"/>
      <c r="H35" s="764"/>
      <c r="I35" s="764"/>
      <c r="J35" s="764"/>
      <c r="K35" s="764"/>
      <c r="L35" s="764"/>
      <c r="M35" s="764"/>
      <c r="N35" s="764"/>
      <c r="O35" s="764"/>
      <c r="P35" s="764"/>
      <c r="Q35" s="764"/>
      <c r="R35" s="764"/>
      <c r="S35" s="764"/>
      <c r="T35" s="764"/>
      <c r="U35" s="764"/>
      <c r="V35" s="764"/>
      <c r="W35" s="764"/>
      <c r="X35" s="764"/>
      <c r="Y35" s="764"/>
      <c r="Z35" s="764"/>
      <c r="AA35" s="764"/>
      <c r="AB35" s="765"/>
    </row>
    <row r="36" spans="2:28">
      <c r="B36" s="730"/>
      <c r="C36" s="731" t="s">
        <v>501</v>
      </c>
      <c r="D36" s="748"/>
      <c r="E36" s="748"/>
      <c r="F36" s="748"/>
      <c r="G36" s="741"/>
      <c r="H36" s="742"/>
      <c r="I36" s="742"/>
      <c r="J36" s="742"/>
      <c r="K36" s="742"/>
      <c r="L36" s="742"/>
      <c r="M36" s="742"/>
      <c r="N36" s="742"/>
      <c r="O36" s="742"/>
      <c r="P36" s="742"/>
      <c r="Q36" s="742"/>
      <c r="R36" s="742"/>
      <c r="S36" s="742"/>
      <c r="T36" s="742"/>
      <c r="U36" s="742"/>
      <c r="V36" s="742"/>
      <c r="W36" s="742"/>
      <c r="X36" s="742"/>
      <c r="Y36" s="742"/>
      <c r="Z36" s="742"/>
      <c r="AA36" s="742"/>
      <c r="AB36" s="744"/>
    </row>
    <row r="37" spans="2:28">
      <c r="B37" s="730"/>
      <c r="C37" s="723" t="s">
        <v>502</v>
      </c>
      <c r="D37" s="724"/>
      <c r="E37" s="724"/>
      <c r="F37" s="724"/>
      <c r="G37" s="725"/>
      <c r="H37" s="733"/>
      <c r="I37" s="733"/>
      <c r="J37" s="733"/>
      <c r="K37" s="733"/>
      <c r="L37" s="733"/>
      <c r="M37" s="733"/>
      <c r="N37" s="733"/>
      <c r="O37" s="733"/>
      <c r="P37" s="733"/>
      <c r="Q37" s="733"/>
      <c r="R37" s="733"/>
      <c r="S37" s="733"/>
      <c r="T37" s="733"/>
      <c r="U37" s="733"/>
      <c r="V37" s="733"/>
      <c r="W37" s="733"/>
      <c r="X37" s="733"/>
      <c r="Y37" s="733"/>
      <c r="Z37" s="733"/>
      <c r="AA37" s="733"/>
      <c r="AB37" s="740"/>
    </row>
    <row r="38" spans="2:28" ht="14.25">
      <c r="B38" s="766" t="s">
        <v>503</v>
      </c>
      <c r="C38" s="748"/>
      <c r="D38" s="748"/>
      <c r="E38" s="748"/>
      <c r="F38" s="767" t="s">
        <v>504</v>
      </c>
      <c r="G38" s="741"/>
      <c r="H38" s="742"/>
      <c r="I38" s="742"/>
      <c r="J38" s="742"/>
      <c r="K38" s="742"/>
      <c r="L38" s="742"/>
      <c r="M38" s="742"/>
      <c r="N38" s="742"/>
      <c r="O38" s="742"/>
      <c r="P38" s="742"/>
      <c r="Q38" s="742"/>
      <c r="R38" s="742"/>
      <c r="S38" s="742"/>
      <c r="T38" s="742"/>
      <c r="U38" s="742"/>
      <c r="V38" s="742"/>
      <c r="W38" s="742"/>
      <c r="X38" s="742"/>
      <c r="Y38" s="742"/>
      <c r="Z38" s="742"/>
      <c r="AA38" s="742"/>
      <c r="AB38" s="744"/>
    </row>
    <row r="39" spans="2:28">
      <c r="B39" s="768" t="s">
        <v>80</v>
      </c>
      <c r="C39" s="769"/>
      <c r="D39" s="769"/>
      <c r="E39" s="769"/>
      <c r="F39" s="770" t="s">
        <v>505</v>
      </c>
      <c r="G39" s="771"/>
      <c r="H39" s="772"/>
      <c r="I39" s="772"/>
      <c r="J39" s="772"/>
      <c r="K39" s="772"/>
      <c r="L39" s="772"/>
      <c r="M39" s="772"/>
      <c r="N39" s="772"/>
      <c r="O39" s="772"/>
      <c r="P39" s="772"/>
      <c r="Q39" s="772"/>
      <c r="R39" s="772"/>
      <c r="S39" s="772"/>
      <c r="T39" s="772"/>
      <c r="U39" s="772"/>
      <c r="V39" s="772"/>
      <c r="W39" s="772"/>
      <c r="X39" s="772"/>
      <c r="Y39" s="772"/>
      <c r="Z39" s="772"/>
      <c r="AA39" s="772"/>
      <c r="AB39" s="773"/>
    </row>
    <row r="40" spans="2:28" ht="15" thickBot="1">
      <c r="B40" s="774" t="s">
        <v>506</v>
      </c>
      <c r="C40" s="775"/>
      <c r="D40" s="775"/>
      <c r="E40" s="775"/>
      <c r="F40" s="776" t="s">
        <v>507</v>
      </c>
      <c r="G40" s="777"/>
      <c r="H40" s="778"/>
      <c r="I40" s="778"/>
      <c r="J40" s="778"/>
      <c r="K40" s="778"/>
      <c r="L40" s="778"/>
      <c r="M40" s="778"/>
      <c r="N40" s="778"/>
      <c r="O40" s="778"/>
      <c r="P40" s="778"/>
      <c r="Q40" s="778"/>
      <c r="R40" s="778"/>
      <c r="S40" s="778"/>
      <c r="T40" s="778"/>
      <c r="U40" s="778"/>
      <c r="V40" s="778"/>
      <c r="W40" s="778"/>
      <c r="X40" s="778"/>
      <c r="Y40" s="778"/>
      <c r="Z40" s="778"/>
      <c r="AA40" s="778"/>
      <c r="AB40" s="779"/>
    </row>
    <row r="41" spans="2:28" ht="14.25" thickTop="1">
      <c r="B41" s="780" t="s">
        <v>508</v>
      </c>
      <c r="C41" s="781"/>
      <c r="D41" s="781"/>
      <c r="E41" s="781"/>
      <c r="F41" s="781"/>
      <c r="G41" s="782"/>
      <c r="H41" s="783"/>
      <c r="I41" s="783"/>
      <c r="J41" s="783"/>
      <c r="K41" s="783"/>
      <c r="L41" s="783"/>
      <c r="M41" s="783"/>
      <c r="N41" s="783"/>
      <c r="O41" s="783"/>
      <c r="P41" s="783"/>
      <c r="Q41" s="783"/>
      <c r="R41" s="783"/>
      <c r="S41" s="783"/>
      <c r="T41" s="783"/>
      <c r="U41" s="783"/>
      <c r="V41" s="783"/>
      <c r="W41" s="783"/>
      <c r="X41" s="783"/>
      <c r="Y41" s="783"/>
      <c r="Z41" s="783"/>
      <c r="AA41" s="783"/>
      <c r="AB41" s="784"/>
    </row>
    <row r="42" spans="2:28">
      <c r="B42" s="766" t="s">
        <v>509</v>
      </c>
      <c r="C42" s="748"/>
      <c r="D42" s="748"/>
      <c r="E42" s="748"/>
      <c r="F42" s="748"/>
      <c r="G42" s="741"/>
      <c r="H42" s="756"/>
      <c r="I42" s="756"/>
      <c r="J42" s="756"/>
      <c r="K42" s="756"/>
      <c r="L42" s="756"/>
      <c r="M42" s="756"/>
      <c r="N42" s="756"/>
      <c r="O42" s="756"/>
      <c r="P42" s="756"/>
      <c r="Q42" s="756"/>
      <c r="R42" s="756"/>
      <c r="S42" s="756"/>
      <c r="T42" s="756"/>
      <c r="U42" s="756"/>
      <c r="V42" s="756"/>
      <c r="W42" s="756"/>
      <c r="X42" s="756"/>
      <c r="Y42" s="756"/>
      <c r="Z42" s="756"/>
      <c r="AA42" s="756"/>
      <c r="AB42" s="785"/>
    </row>
    <row r="43" spans="2:28">
      <c r="B43" s="766" t="s">
        <v>510</v>
      </c>
      <c r="C43" s="748"/>
      <c r="D43" s="767"/>
      <c r="E43" s="767"/>
      <c r="F43" s="767"/>
      <c r="G43" s="786"/>
      <c r="H43" s="742"/>
      <c r="I43" s="742"/>
      <c r="J43" s="742"/>
      <c r="K43" s="742"/>
      <c r="L43" s="742"/>
      <c r="M43" s="742"/>
      <c r="N43" s="742"/>
      <c r="O43" s="742"/>
      <c r="P43" s="742"/>
      <c r="Q43" s="742"/>
      <c r="R43" s="742"/>
      <c r="S43" s="742"/>
      <c r="T43" s="742"/>
      <c r="U43" s="742"/>
      <c r="V43" s="742"/>
      <c r="W43" s="742"/>
      <c r="X43" s="742"/>
      <c r="Y43" s="742"/>
      <c r="Z43" s="742"/>
      <c r="AA43" s="742"/>
      <c r="AB43" s="744"/>
    </row>
    <row r="44" spans="2:28" ht="14.25" thickBot="1">
      <c r="B44" s="787" t="s">
        <v>511</v>
      </c>
      <c r="C44" s="788"/>
      <c r="D44" s="788"/>
      <c r="E44" s="788"/>
      <c r="F44" s="788"/>
      <c r="G44" s="789"/>
      <c r="H44" s="790"/>
      <c r="I44" s="790"/>
      <c r="J44" s="790"/>
      <c r="K44" s="790"/>
      <c r="L44" s="790"/>
      <c r="M44" s="790"/>
      <c r="N44" s="790"/>
      <c r="O44" s="790"/>
      <c r="P44" s="790"/>
      <c r="Q44" s="790"/>
      <c r="R44" s="790"/>
      <c r="S44" s="790"/>
      <c r="T44" s="790"/>
      <c r="U44" s="790"/>
      <c r="V44" s="790"/>
      <c r="W44" s="790"/>
      <c r="X44" s="790"/>
      <c r="Y44" s="790"/>
      <c r="Z44" s="790"/>
      <c r="AA44" s="790"/>
      <c r="AB44" s="791"/>
    </row>
    <row r="45" spans="2:28" ht="14.25" thickBot="1">
      <c r="B45" s="792"/>
      <c r="C45" s="792"/>
      <c r="D45" s="792"/>
      <c r="E45" s="792"/>
      <c r="F45" s="792"/>
      <c r="G45" s="793"/>
      <c r="H45" s="794"/>
      <c r="I45" s="794"/>
      <c r="J45" s="794"/>
      <c r="K45" s="794"/>
      <c r="L45" s="794"/>
      <c r="M45" s="794"/>
      <c r="N45" s="794"/>
      <c r="O45" s="794"/>
      <c r="P45" s="794"/>
      <c r="Q45" s="794"/>
      <c r="R45" s="794"/>
      <c r="S45" s="794"/>
      <c r="T45" s="794"/>
      <c r="U45" s="794"/>
      <c r="V45" s="794"/>
      <c r="W45" s="794"/>
      <c r="X45" s="794"/>
      <c r="Y45" s="794"/>
      <c r="Z45" s="794"/>
      <c r="AA45" s="794"/>
      <c r="AB45" s="794"/>
    </row>
    <row r="46" spans="2:28">
      <c r="B46" s="716" t="s">
        <v>512</v>
      </c>
      <c r="G46" s="718"/>
      <c r="H46" s="764"/>
      <c r="I46" s="764"/>
      <c r="J46" s="795"/>
      <c r="K46" s="795"/>
      <c r="L46" s="795"/>
      <c r="M46" s="795"/>
      <c r="N46" s="795"/>
      <c r="O46" s="795"/>
      <c r="P46" s="795"/>
      <c r="Q46" s="795"/>
      <c r="R46" s="795"/>
      <c r="S46" s="795"/>
      <c r="T46" s="795"/>
      <c r="U46" s="795"/>
      <c r="V46" s="795"/>
      <c r="W46" s="795"/>
      <c r="X46" s="795"/>
      <c r="Y46" s="795"/>
      <c r="Z46" s="795"/>
      <c r="AA46" s="795"/>
      <c r="AB46" s="765"/>
    </row>
    <row r="47" spans="2:28">
      <c r="B47" s="716" t="s">
        <v>513</v>
      </c>
      <c r="C47" s="796"/>
      <c r="G47" s="718"/>
      <c r="H47" s="764"/>
      <c r="I47" s="764"/>
      <c r="J47" s="795"/>
      <c r="K47" s="795"/>
      <c r="L47" s="795"/>
      <c r="M47" s="795"/>
      <c r="N47" s="795"/>
      <c r="O47" s="795"/>
      <c r="P47" s="795"/>
      <c r="Q47" s="795"/>
      <c r="R47" s="795"/>
      <c r="S47" s="795"/>
      <c r="T47" s="795"/>
      <c r="U47" s="795"/>
      <c r="V47" s="795"/>
      <c r="W47" s="795"/>
      <c r="X47" s="795"/>
      <c r="Y47" s="795"/>
      <c r="Z47" s="795"/>
      <c r="AA47" s="795"/>
      <c r="AB47" s="765"/>
    </row>
    <row r="48" spans="2:28">
      <c r="B48" s="716"/>
      <c r="C48" s="723" t="s">
        <v>514</v>
      </c>
      <c r="D48" s="724"/>
      <c r="E48" s="724"/>
      <c r="F48" s="724"/>
      <c r="G48" s="725"/>
      <c r="H48" s="732"/>
      <c r="I48" s="732"/>
      <c r="J48" s="732"/>
      <c r="K48" s="732"/>
      <c r="L48" s="732"/>
      <c r="M48" s="732"/>
      <c r="N48" s="732"/>
      <c r="O48" s="732"/>
      <c r="P48" s="732"/>
      <c r="Q48" s="732"/>
      <c r="R48" s="732"/>
      <c r="S48" s="732"/>
      <c r="T48" s="732"/>
      <c r="U48" s="732"/>
      <c r="V48" s="732"/>
      <c r="W48" s="732"/>
      <c r="X48" s="732"/>
      <c r="Y48" s="732"/>
      <c r="Z48" s="732"/>
      <c r="AA48" s="732"/>
      <c r="AB48" s="740"/>
    </row>
    <row r="49" spans="2:28">
      <c r="B49" s="730"/>
      <c r="C49" s="731" t="s">
        <v>515</v>
      </c>
      <c r="D49" s="748"/>
      <c r="E49" s="748"/>
      <c r="F49" s="748"/>
      <c r="G49" s="741"/>
      <c r="H49" s="742"/>
      <c r="I49" s="742"/>
      <c r="J49" s="742"/>
      <c r="K49" s="742"/>
      <c r="L49" s="742"/>
      <c r="M49" s="742"/>
      <c r="N49" s="742"/>
      <c r="O49" s="742"/>
      <c r="P49" s="742"/>
      <c r="Q49" s="742"/>
      <c r="R49" s="742"/>
      <c r="S49" s="742"/>
      <c r="T49" s="742"/>
      <c r="U49" s="742"/>
      <c r="V49" s="742"/>
      <c r="W49" s="742"/>
      <c r="X49" s="742"/>
      <c r="Y49" s="742"/>
      <c r="Z49" s="742"/>
      <c r="AA49" s="742"/>
      <c r="AB49" s="744"/>
    </row>
    <row r="50" spans="2:28">
      <c r="B50" s="730"/>
      <c r="C50" s="723" t="s">
        <v>516</v>
      </c>
      <c r="D50" s="748"/>
      <c r="E50" s="748"/>
      <c r="F50" s="748"/>
      <c r="G50" s="741"/>
      <c r="H50" s="742"/>
      <c r="I50" s="742"/>
      <c r="J50" s="742"/>
      <c r="K50" s="742"/>
      <c r="L50" s="742"/>
      <c r="M50" s="742"/>
      <c r="N50" s="742"/>
      <c r="O50" s="742"/>
      <c r="P50" s="742"/>
      <c r="Q50" s="742"/>
      <c r="R50" s="742"/>
      <c r="S50" s="742"/>
      <c r="T50" s="742"/>
      <c r="U50" s="742"/>
      <c r="V50" s="742"/>
      <c r="W50" s="742"/>
      <c r="X50" s="742"/>
      <c r="Y50" s="742"/>
      <c r="Z50" s="742"/>
      <c r="AA50" s="742"/>
      <c r="AB50" s="744"/>
    </row>
    <row r="51" spans="2:28">
      <c r="B51" s="730"/>
      <c r="C51" s="797"/>
      <c r="D51" s="723" t="s">
        <v>517</v>
      </c>
      <c r="E51" s="724"/>
      <c r="F51" s="724"/>
      <c r="G51" s="725"/>
      <c r="H51" s="733"/>
      <c r="I51" s="733"/>
      <c r="J51" s="733"/>
      <c r="K51" s="733"/>
      <c r="L51" s="733"/>
      <c r="M51" s="733"/>
      <c r="N51" s="733"/>
      <c r="O51" s="733"/>
      <c r="P51" s="733"/>
      <c r="Q51" s="733"/>
      <c r="R51" s="733"/>
      <c r="S51" s="733"/>
      <c r="T51" s="733"/>
      <c r="U51" s="733"/>
      <c r="V51" s="733"/>
      <c r="W51" s="733"/>
      <c r="X51" s="733"/>
      <c r="Y51" s="733"/>
      <c r="Z51" s="733"/>
      <c r="AA51" s="733"/>
      <c r="AB51" s="740"/>
    </row>
    <row r="52" spans="2:28">
      <c r="B52" s="730"/>
      <c r="C52" s="797"/>
      <c r="D52" s="723" t="s">
        <v>518</v>
      </c>
      <c r="E52" s="724"/>
      <c r="F52" s="724"/>
      <c r="G52" s="725"/>
      <c r="H52" s="733"/>
      <c r="I52" s="733"/>
      <c r="J52" s="733"/>
      <c r="K52" s="733"/>
      <c r="L52" s="733"/>
      <c r="M52" s="733"/>
      <c r="N52" s="733"/>
      <c r="O52" s="733"/>
      <c r="P52" s="733"/>
      <c r="Q52" s="733"/>
      <c r="R52" s="733"/>
      <c r="S52" s="733"/>
      <c r="T52" s="733"/>
      <c r="U52" s="733"/>
      <c r="V52" s="733"/>
      <c r="W52" s="733"/>
      <c r="X52" s="733"/>
      <c r="Y52" s="733"/>
      <c r="Z52" s="733"/>
      <c r="AA52" s="733"/>
      <c r="AB52" s="740"/>
    </row>
    <row r="53" spans="2:28">
      <c r="B53" s="730"/>
      <c r="C53" s="728"/>
      <c r="D53" s="731" t="s">
        <v>519</v>
      </c>
      <c r="E53" s="724"/>
      <c r="F53" s="724"/>
      <c r="G53" s="725"/>
      <c r="H53" s="733"/>
      <c r="I53" s="733"/>
      <c r="J53" s="733"/>
      <c r="K53" s="733"/>
      <c r="L53" s="733"/>
      <c r="M53" s="733"/>
      <c r="N53" s="733"/>
      <c r="O53" s="733"/>
      <c r="P53" s="733"/>
      <c r="Q53" s="733"/>
      <c r="R53" s="733"/>
      <c r="S53" s="733"/>
      <c r="T53" s="733"/>
      <c r="U53" s="733"/>
      <c r="V53" s="733"/>
      <c r="W53" s="733"/>
      <c r="X53" s="733"/>
      <c r="Y53" s="733"/>
      <c r="Z53" s="733"/>
      <c r="AA53" s="733"/>
      <c r="AB53" s="740"/>
    </row>
    <row r="54" spans="2:28">
      <c r="B54" s="730"/>
      <c r="C54" s="731" t="s">
        <v>520</v>
      </c>
      <c r="D54" s="724"/>
      <c r="E54" s="724"/>
      <c r="F54" s="724"/>
      <c r="G54" s="725"/>
      <c r="H54" s="733"/>
      <c r="I54" s="733"/>
      <c r="J54" s="733"/>
      <c r="K54" s="733"/>
      <c r="L54" s="733"/>
      <c r="M54" s="733"/>
      <c r="N54" s="733"/>
      <c r="O54" s="733"/>
      <c r="P54" s="733"/>
      <c r="Q54" s="733"/>
      <c r="R54" s="733"/>
      <c r="S54" s="733"/>
      <c r="T54" s="733"/>
      <c r="U54" s="733"/>
      <c r="V54" s="733"/>
      <c r="W54" s="733"/>
      <c r="X54" s="733"/>
      <c r="Y54" s="733"/>
      <c r="Z54" s="733"/>
      <c r="AA54" s="733"/>
      <c r="AB54" s="740"/>
    </row>
    <row r="55" spans="2:28">
      <c r="B55" s="730"/>
      <c r="C55" s="723" t="s">
        <v>510</v>
      </c>
      <c r="D55" s="724"/>
      <c r="E55" s="724"/>
      <c r="F55" s="724"/>
      <c r="G55" s="725"/>
      <c r="H55" s="733"/>
      <c r="I55" s="733"/>
      <c r="J55" s="733"/>
      <c r="K55" s="733"/>
      <c r="L55" s="733"/>
      <c r="M55" s="733"/>
      <c r="N55" s="733"/>
      <c r="O55" s="733"/>
      <c r="P55" s="733"/>
      <c r="Q55" s="733"/>
      <c r="R55" s="733"/>
      <c r="S55" s="733"/>
      <c r="T55" s="733"/>
      <c r="U55" s="733"/>
      <c r="V55" s="733"/>
      <c r="W55" s="733"/>
      <c r="X55" s="733"/>
      <c r="Y55" s="733"/>
      <c r="Z55" s="733"/>
      <c r="AA55" s="733"/>
      <c r="AB55" s="740"/>
    </row>
    <row r="56" spans="2:28">
      <c r="B56" s="730"/>
      <c r="C56" s="723" t="s">
        <v>521</v>
      </c>
      <c r="D56" s="724"/>
      <c r="E56" s="724"/>
      <c r="F56" s="724"/>
      <c r="G56" s="725"/>
      <c r="H56" s="733"/>
      <c r="I56" s="733"/>
      <c r="J56" s="733"/>
      <c r="K56" s="733"/>
      <c r="L56" s="733"/>
      <c r="M56" s="733"/>
      <c r="N56" s="733"/>
      <c r="O56" s="733"/>
      <c r="P56" s="733"/>
      <c r="Q56" s="733"/>
      <c r="R56" s="733"/>
      <c r="S56" s="733"/>
      <c r="T56" s="733"/>
      <c r="U56" s="733"/>
      <c r="V56" s="733"/>
      <c r="W56" s="733"/>
      <c r="X56" s="733"/>
      <c r="Y56" s="733"/>
      <c r="Z56" s="733"/>
      <c r="AA56" s="733"/>
      <c r="AB56" s="740"/>
    </row>
    <row r="57" spans="2:28">
      <c r="B57" s="730"/>
      <c r="C57" s="728"/>
      <c r="D57" s="745" t="s">
        <v>522</v>
      </c>
      <c r="E57" s="724"/>
      <c r="F57" s="724"/>
      <c r="G57" s="725"/>
      <c r="H57" s="733"/>
      <c r="I57" s="733"/>
      <c r="J57" s="733"/>
      <c r="K57" s="733"/>
      <c r="L57" s="733"/>
      <c r="M57" s="733"/>
      <c r="N57" s="733"/>
      <c r="O57" s="733"/>
      <c r="P57" s="733"/>
      <c r="Q57" s="733"/>
      <c r="R57" s="733"/>
      <c r="S57" s="733"/>
      <c r="T57" s="733"/>
      <c r="U57" s="733"/>
      <c r="V57" s="733"/>
      <c r="W57" s="733"/>
      <c r="X57" s="733"/>
      <c r="Y57" s="733"/>
      <c r="Z57" s="733"/>
      <c r="AA57" s="733"/>
      <c r="AB57" s="740"/>
    </row>
    <row r="58" spans="2:28">
      <c r="B58" s="730"/>
      <c r="C58" s="728"/>
      <c r="D58" s="798" t="s">
        <v>523</v>
      </c>
      <c r="E58" s="724"/>
      <c r="F58" s="724"/>
      <c r="G58" s="725"/>
      <c r="H58" s="733"/>
      <c r="I58" s="733"/>
      <c r="J58" s="733"/>
      <c r="K58" s="733"/>
      <c r="L58" s="733"/>
      <c r="M58" s="733"/>
      <c r="N58" s="733"/>
      <c r="O58" s="733"/>
      <c r="P58" s="733"/>
      <c r="Q58" s="733"/>
      <c r="R58" s="733"/>
      <c r="S58" s="733"/>
      <c r="T58" s="733"/>
      <c r="U58" s="733"/>
      <c r="V58" s="733"/>
      <c r="W58" s="733"/>
      <c r="X58" s="733"/>
      <c r="Y58" s="733"/>
      <c r="Z58" s="733"/>
      <c r="AA58" s="733"/>
      <c r="AB58" s="740"/>
    </row>
    <row r="59" spans="2:28">
      <c r="B59" s="730"/>
      <c r="C59" s="723" t="s">
        <v>15</v>
      </c>
      <c r="D59" s="724"/>
      <c r="E59" s="724"/>
      <c r="F59" s="724"/>
      <c r="G59" s="725"/>
      <c r="H59" s="733"/>
      <c r="I59" s="733"/>
      <c r="J59" s="733"/>
      <c r="K59" s="733"/>
      <c r="L59" s="733"/>
      <c r="M59" s="733"/>
      <c r="N59" s="733"/>
      <c r="O59" s="733"/>
      <c r="P59" s="733"/>
      <c r="Q59" s="733"/>
      <c r="R59" s="733"/>
      <c r="S59" s="733"/>
      <c r="T59" s="733"/>
      <c r="U59" s="733"/>
      <c r="V59" s="733"/>
      <c r="W59" s="733"/>
      <c r="X59" s="733"/>
      <c r="Y59" s="733"/>
      <c r="Z59" s="733"/>
      <c r="AA59" s="733"/>
      <c r="AB59" s="740"/>
    </row>
    <row r="60" spans="2:28" ht="14.25" thickBot="1">
      <c r="B60" s="730"/>
      <c r="C60" s="728"/>
      <c r="D60" s="723"/>
      <c r="E60" s="724"/>
      <c r="F60" s="724"/>
      <c r="G60" s="725"/>
      <c r="H60" s="733"/>
      <c r="I60" s="733"/>
      <c r="J60" s="733"/>
      <c r="K60" s="733"/>
      <c r="L60" s="733"/>
      <c r="M60" s="733"/>
      <c r="N60" s="733"/>
      <c r="O60" s="733"/>
      <c r="P60" s="733"/>
      <c r="Q60" s="733"/>
      <c r="R60" s="733"/>
      <c r="S60" s="733"/>
      <c r="T60" s="733"/>
      <c r="U60" s="733"/>
      <c r="V60" s="733"/>
      <c r="W60" s="733"/>
      <c r="X60" s="733"/>
      <c r="Y60" s="733"/>
      <c r="Z60" s="733"/>
      <c r="AA60" s="733"/>
      <c r="AB60" s="740"/>
    </row>
    <row r="61" spans="2:28">
      <c r="B61" s="734" t="s">
        <v>386</v>
      </c>
      <c r="C61" s="736"/>
      <c r="D61" s="736"/>
      <c r="E61" s="736"/>
      <c r="F61" s="736"/>
      <c r="G61" s="737"/>
      <c r="H61" s="738"/>
      <c r="I61" s="738"/>
      <c r="J61" s="799"/>
      <c r="K61" s="799"/>
      <c r="L61" s="799"/>
      <c r="M61" s="799"/>
      <c r="N61" s="799"/>
      <c r="O61" s="799"/>
      <c r="P61" s="799"/>
      <c r="Q61" s="799"/>
      <c r="R61" s="799"/>
      <c r="S61" s="799"/>
      <c r="T61" s="799"/>
      <c r="U61" s="799"/>
      <c r="V61" s="799"/>
      <c r="W61" s="799"/>
      <c r="X61" s="799"/>
      <c r="Y61" s="799"/>
      <c r="Z61" s="799"/>
      <c r="AA61" s="799"/>
      <c r="AB61" s="800"/>
    </row>
    <row r="62" spans="2:28">
      <c r="B62" s="730"/>
      <c r="C62" s="731" t="s">
        <v>524</v>
      </c>
      <c r="D62" s="748"/>
      <c r="E62" s="748"/>
      <c r="F62" s="748"/>
      <c r="G62" s="741"/>
      <c r="H62" s="742"/>
      <c r="I62" s="742"/>
      <c r="J62" s="743"/>
      <c r="K62" s="743"/>
      <c r="L62" s="743"/>
      <c r="M62" s="743"/>
      <c r="N62" s="743"/>
      <c r="O62" s="743"/>
      <c r="P62" s="743"/>
      <c r="Q62" s="743"/>
      <c r="R62" s="743"/>
      <c r="S62" s="743"/>
      <c r="T62" s="743"/>
      <c r="U62" s="743"/>
      <c r="V62" s="743"/>
      <c r="W62" s="743"/>
      <c r="X62" s="743"/>
      <c r="Y62" s="743"/>
      <c r="Z62" s="743"/>
      <c r="AA62" s="743"/>
      <c r="AB62" s="744"/>
    </row>
    <row r="63" spans="2:28">
      <c r="B63" s="730"/>
      <c r="C63" s="723" t="s">
        <v>525</v>
      </c>
      <c r="D63" s="748"/>
      <c r="E63" s="748"/>
      <c r="F63" s="748"/>
      <c r="G63" s="741"/>
      <c r="H63" s="742"/>
      <c r="I63" s="742"/>
      <c r="J63" s="742"/>
      <c r="K63" s="742"/>
      <c r="L63" s="742"/>
      <c r="M63" s="742"/>
      <c r="N63" s="742"/>
      <c r="O63" s="742"/>
      <c r="P63" s="742"/>
      <c r="Q63" s="742"/>
      <c r="R63" s="742"/>
      <c r="S63" s="742"/>
      <c r="T63" s="742"/>
      <c r="U63" s="742"/>
      <c r="V63" s="742"/>
      <c r="W63" s="742"/>
      <c r="X63" s="742"/>
      <c r="Y63" s="742"/>
      <c r="Z63" s="742"/>
      <c r="AA63" s="742"/>
      <c r="AB63" s="744"/>
    </row>
    <row r="64" spans="2:28">
      <c r="B64" s="730"/>
      <c r="C64" s="728"/>
      <c r="D64" s="731" t="s">
        <v>526</v>
      </c>
      <c r="E64" s="748"/>
      <c r="F64" s="748"/>
      <c r="G64" s="741"/>
      <c r="H64" s="742"/>
      <c r="I64" s="742"/>
      <c r="J64" s="743"/>
      <c r="K64" s="743"/>
      <c r="L64" s="743"/>
      <c r="M64" s="743"/>
      <c r="N64" s="743"/>
      <c r="O64" s="743"/>
      <c r="P64" s="743"/>
      <c r="Q64" s="743"/>
      <c r="R64" s="743"/>
      <c r="S64" s="743"/>
      <c r="T64" s="743"/>
      <c r="U64" s="743"/>
      <c r="V64" s="743"/>
      <c r="W64" s="743"/>
      <c r="X64" s="743"/>
      <c r="Y64" s="743"/>
      <c r="Z64" s="743"/>
      <c r="AA64" s="743"/>
      <c r="AB64" s="744"/>
    </row>
    <row r="65" spans="2:28">
      <c r="B65" s="730"/>
      <c r="C65" s="728"/>
      <c r="D65" s="731" t="s">
        <v>527</v>
      </c>
      <c r="E65" s="748"/>
      <c r="F65" s="748"/>
      <c r="G65" s="741"/>
      <c r="H65" s="742"/>
      <c r="I65" s="742"/>
      <c r="J65" s="742"/>
      <c r="K65" s="742"/>
      <c r="L65" s="742"/>
      <c r="M65" s="742"/>
      <c r="N65" s="742"/>
      <c r="O65" s="742"/>
      <c r="P65" s="742"/>
      <c r="Q65" s="742"/>
      <c r="R65" s="742"/>
      <c r="S65" s="742"/>
      <c r="T65" s="742"/>
      <c r="U65" s="742"/>
      <c r="V65" s="742"/>
      <c r="W65" s="742"/>
      <c r="X65" s="742"/>
      <c r="Y65" s="742"/>
      <c r="Z65" s="742"/>
      <c r="AA65" s="742"/>
      <c r="AB65" s="744"/>
    </row>
    <row r="66" spans="2:28">
      <c r="B66" s="730"/>
      <c r="C66" s="731" t="s">
        <v>528</v>
      </c>
      <c r="D66" s="748"/>
      <c r="E66" s="748"/>
      <c r="F66" s="748"/>
      <c r="G66" s="741"/>
      <c r="H66" s="742"/>
      <c r="I66" s="742"/>
      <c r="J66" s="742"/>
      <c r="K66" s="742"/>
      <c r="L66" s="742"/>
      <c r="M66" s="742"/>
      <c r="N66" s="742"/>
      <c r="O66" s="742"/>
      <c r="P66" s="742"/>
      <c r="Q66" s="742"/>
      <c r="R66" s="742"/>
      <c r="S66" s="742"/>
      <c r="T66" s="742"/>
      <c r="U66" s="742"/>
      <c r="V66" s="742"/>
      <c r="W66" s="742"/>
      <c r="X66" s="742"/>
      <c r="Y66" s="742"/>
      <c r="Z66" s="742"/>
      <c r="AA66" s="742"/>
      <c r="AB66" s="744"/>
    </row>
    <row r="67" spans="2:28">
      <c r="B67" s="730"/>
      <c r="C67" s="731" t="s">
        <v>529</v>
      </c>
      <c r="D67" s="748"/>
      <c r="E67" s="748"/>
      <c r="F67" s="748"/>
      <c r="G67" s="741"/>
      <c r="H67" s="742"/>
      <c r="I67" s="742"/>
      <c r="J67" s="742"/>
      <c r="K67" s="742"/>
      <c r="L67" s="742"/>
      <c r="M67" s="742"/>
      <c r="N67" s="742"/>
      <c r="O67" s="742"/>
      <c r="P67" s="742"/>
      <c r="Q67" s="742"/>
      <c r="R67" s="742"/>
      <c r="S67" s="742"/>
      <c r="T67" s="742"/>
      <c r="U67" s="742"/>
      <c r="V67" s="742"/>
      <c r="W67" s="742"/>
      <c r="X67" s="742"/>
      <c r="Y67" s="742"/>
      <c r="Z67" s="742"/>
      <c r="AA67" s="742"/>
      <c r="AB67" s="744"/>
    </row>
    <row r="68" spans="2:28">
      <c r="B68" s="730"/>
      <c r="C68" s="728" t="s">
        <v>15</v>
      </c>
      <c r="G68" s="718"/>
      <c r="H68" s="764"/>
      <c r="I68" s="764"/>
      <c r="J68" s="764"/>
      <c r="K68" s="764"/>
      <c r="L68" s="764"/>
      <c r="M68" s="764"/>
      <c r="N68" s="764"/>
      <c r="O68" s="764"/>
      <c r="P68" s="764"/>
      <c r="Q68" s="764"/>
      <c r="R68" s="764"/>
      <c r="S68" s="764"/>
      <c r="T68" s="764"/>
      <c r="U68" s="764"/>
      <c r="V68" s="764"/>
      <c r="W68" s="764"/>
      <c r="X68" s="764"/>
      <c r="Y68" s="764"/>
      <c r="Z68" s="764"/>
      <c r="AA68" s="764"/>
      <c r="AB68" s="744"/>
    </row>
    <row r="69" spans="2:28" ht="14.25" thickBot="1">
      <c r="B69" s="801"/>
      <c r="C69" s="802"/>
      <c r="D69" s="803"/>
      <c r="E69" s="788"/>
      <c r="F69" s="788"/>
      <c r="G69" s="789"/>
      <c r="H69" s="804"/>
      <c r="I69" s="804"/>
      <c r="J69" s="804"/>
      <c r="K69" s="804"/>
      <c r="L69" s="804"/>
      <c r="M69" s="804"/>
      <c r="N69" s="804"/>
      <c r="O69" s="804"/>
      <c r="P69" s="804"/>
      <c r="Q69" s="804"/>
      <c r="R69" s="804"/>
      <c r="S69" s="804"/>
      <c r="T69" s="804"/>
      <c r="U69" s="804"/>
      <c r="V69" s="804"/>
      <c r="W69" s="804"/>
      <c r="X69" s="804"/>
      <c r="Y69" s="804"/>
      <c r="Z69" s="804"/>
      <c r="AA69" s="804"/>
      <c r="AB69" s="805"/>
    </row>
    <row r="70" spans="2:28" ht="14.25" thickBot="1">
      <c r="B70" s="774" t="s">
        <v>530</v>
      </c>
      <c r="C70" s="775"/>
      <c r="D70" s="775"/>
      <c r="E70" s="775"/>
      <c r="F70" s="775"/>
      <c r="G70" s="777"/>
      <c r="H70" s="778"/>
      <c r="I70" s="778"/>
      <c r="J70" s="778"/>
      <c r="K70" s="778"/>
      <c r="L70" s="778"/>
      <c r="M70" s="778"/>
      <c r="N70" s="778"/>
      <c r="O70" s="778"/>
      <c r="P70" s="778"/>
      <c r="Q70" s="778"/>
      <c r="R70" s="778"/>
      <c r="S70" s="778"/>
      <c r="T70" s="778"/>
      <c r="U70" s="778"/>
      <c r="V70" s="778"/>
      <c r="W70" s="778"/>
      <c r="X70" s="778"/>
      <c r="Y70" s="778"/>
      <c r="Z70" s="778"/>
      <c r="AA70" s="778"/>
      <c r="AB70" s="779"/>
    </row>
    <row r="71" spans="2:28" ht="15" thickTop="1" thickBot="1">
      <c r="B71" s="806" t="s">
        <v>531</v>
      </c>
      <c r="C71" s="807"/>
      <c r="D71" s="807"/>
      <c r="E71" s="807"/>
      <c r="F71" s="807"/>
      <c r="G71" s="808"/>
      <c r="H71" s="809"/>
      <c r="I71" s="809"/>
      <c r="J71" s="809"/>
      <c r="K71" s="809"/>
      <c r="L71" s="809"/>
      <c r="M71" s="809"/>
      <c r="N71" s="809"/>
      <c r="O71" s="809"/>
      <c r="P71" s="809"/>
      <c r="Q71" s="809"/>
      <c r="R71" s="809"/>
      <c r="S71" s="809"/>
      <c r="T71" s="809"/>
      <c r="U71" s="809"/>
      <c r="V71" s="809"/>
      <c r="W71" s="809"/>
      <c r="X71" s="809"/>
      <c r="Y71" s="809"/>
      <c r="Z71" s="809"/>
      <c r="AA71" s="809"/>
      <c r="AB71" s="810"/>
    </row>
    <row r="72" spans="2:28" ht="14.25" thickBot="1">
      <c r="B72" s="792"/>
      <c r="C72" s="792"/>
      <c r="D72" s="792"/>
      <c r="E72" s="792"/>
      <c r="F72" s="792"/>
      <c r="G72" s="792"/>
      <c r="H72" s="794"/>
      <c r="I72" s="794"/>
      <c r="J72" s="794"/>
      <c r="K72" s="794"/>
      <c r="L72" s="794"/>
      <c r="M72" s="794"/>
      <c r="N72" s="794"/>
      <c r="O72" s="794"/>
      <c r="P72" s="794"/>
      <c r="Q72" s="794"/>
      <c r="R72" s="794"/>
      <c r="S72" s="794"/>
      <c r="T72" s="794"/>
      <c r="U72" s="794"/>
      <c r="V72" s="794"/>
      <c r="W72" s="794"/>
      <c r="X72" s="794"/>
      <c r="Y72" s="794"/>
      <c r="Z72" s="794"/>
      <c r="AA72" s="794"/>
      <c r="AB72" s="794"/>
    </row>
    <row r="73" spans="2:28">
      <c r="B73" s="716" t="s">
        <v>532</v>
      </c>
      <c r="G73" s="811"/>
      <c r="H73" s="764"/>
      <c r="I73" s="764"/>
      <c r="J73" s="795"/>
      <c r="K73" s="795"/>
      <c r="L73" s="795"/>
      <c r="M73" s="795"/>
      <c r="N73" s="795"/>
      <c r="O73" s="795"/>
      <c r="P73" s="795"/>
      <c r="Q73" s="795"/>
      <c r="R73" s="795"/>
      <c r="S73" s="795"/>
      <c r="T73" s="795"/>
      <c r="U73" s="795"/>
      <c r="V73" s="795"/>
      <c r="W73" s="795"/>
      <c r="X73" s="795"/>
      <c r="Y73" s="795"/>
      <c r="Z73" s="795"/>
      <c r="AA73" s="795"/>
      <c r="AB73" s="765"/>
    </row>
    <row r="74" spans="2:28">
      <c r="B74" s="812" t="s">
        <v>533</v>
      </c>
      <c r="C74" s="813"/>
      <c r="D74" s="813"/>
      <c r="E74" s="813"/>
      <c r="F74" s="813"/>
      <c r="G74" s="814"/>
      <c r="H74" s="815"/>
      <c r="I74" s="815"/>
      <c r="J74" s="815"/>
      <c r="K74" s="815"/>
      <c r="L74" s="815"/>
      <c r="M74" s="815"/>
      <c r="N74" s="815"/>
      <c r="O74" s="815"/>
      <c r="P74" s="815"/>
      <c r="Q74" s="815"/>
      <c r="R74" s="815"/>
      <c r="S74" s="815"/>
      <c r="T74" s="815"/>
      <c r="U74" s="815"/>
      <c r="V74" s="815"/>
      <c r="W74" s="815"/>
      <c r="X74" s="815"/>
      <c r="Y74" s="815"/>
      <c r="Z74" s="815"/>
      <c r="AA74" s="815"/>
      <c r="AB74" s="816"/>
    </row>
    <row r="75" spans="2:28">
      <c r="B75" s="766" t="s">
        <v>534</v>
      </c>
      <c r="C75" s="748"/>
      <c r="D75" s="748"/>
      <c r="E75" s="748"/>
      <c r="F75" s="748"/>
      <c r="G75" s="817"/>
      <c r="H75" s="742"/>
      <c r="I75" s="742"/>
      <c r="J75" s="742"/>
      <c r="K75" s="742"/>
      <c r="L75" s="742"/>
      <c r="M75" s="742"/>
      <c r="N75" s="742"/>
      <c r="O75" s="742"/>
      <c r="P75" s="742"/>
      <c r="Q75" s="742"/>
      <c r="R75" s="742"/>
      <c r="S75" s="742"/>
      <c r="T75" s="742"/>
      <c r="U75" s="742"/>
      <c r="V75" s="742"/>
      <c r="W75" s="742"/>
      <c r="X75" s="742"/>
      <c r="Y75" s="742"/>
      <c r="Z75" s="742"/>
      <c r="AA75" s="742"/>
      <c r="AB75" s="744"/>
    </row>
    <row r="76" spans="2:28">
      <c r="B76" s="766" t="s">
        <v>535</v>
      </c>
      <c r="C76" s="748"/>
      <c r="D76" s="748"/>
      <c r="E76" s="748"/>
      <c r="F76" s="748"/>
      <c r="G76" s="817"/>
      <c r="H76" s="742"/>
      <c r="I76" s="742"/>
      <c r="J76" s="742"/>
      <c r="K76" s="742"/>
      <c r="L76" s="742"/>
      <c r="M76" s="742"/>
      <c r="N76" s="742"/>
      <c r="O76" s="742"/>
      <c r="P76" s="742"/>
      <c r="Q76" s="742"/>
      <c r="R76" s="742"/>
      <c r="S76" s="742"/>
      <c r="T76" s="742"/>
      <c r="U76" s="742"/>
      <c r="V76" s="742"/>
      <c r="W76" s="742"/>
      <c r="X76" s="742"/>
      <c r="Y76" s="742"/>
      <c r="Z76" s="742"/>
      <c r="AA76" s="742"/>
      <c r="AB76" s="744"/>
    </row>
    <row r="77" spans="2:28" ht="14.25" thickBot="1">
      <c r="B77" s="787" t="s">
        <v>536</v>
      </c>
      <c r="C77" s="788"/>
      <c r="D77" s="788"/>
      <c r="E77" s="788"/>
      <c r="F77" s="788"/>
      <c r="G77" s="818"/>
      <c r="H77" s="790"/>
      <c r="I77" s="790"/>
      <c r="J77" s="790"/>
      <c r="K77" s="790"/>
      <c r="L77" s="790"/>
      <c r="M77" s="790"/>
      <c r="N77" s="790"/>
      <c r="O77" s="790"/>
      <c r="P77" s="790"/>
      <c r="Q77" s="790"/>
      <c r="R77" s="790"/>
      <c r="S77" s="790"/>
      <c r="T77" s="790"/>
      <c r="U77" s="790"/>
      <c r="V77" s="790"/>
      <c r="W77" s="790"/>
      <c r="X77" s="790"/>
      <c r="Y77" s="790"/>
      <c r="Z77" s="790"/>
      <c r="AA77" s="790"/>
      <c r="AB77" s="791"/>
    </row>
    <row r="78" spans="2:28" ht="14.25" thickBot="1">
      <c r="B78" s="792"/>
      <c r="C78" s="792"/>
      <c r="D78" s="792"/>
      <c r="E78" s="792"/>
      <c r="F78" s="792"/>
      <c r="G78" s="792"/>
      <c r="H78" s="794"/>
      <c r="I78" s="794"/>
      <c r="J78" s="794"/>
      <c r="K78" s="794"/>
      <c r="L78" s="794"/>
      <c r="M78" s="794"/>
      <c r="N78" s="794"/>
      <c r="O78" s="794"/>
      <c r="P78" s="794"/>
      <c r="Q78" s="794"/>
      <c r="R78" s="794"/>
      <c r="S78" s="794"/>
      <c r="T78" s="794"/>
      <c r="U78" s="794"/>
      <c r="V78" s="794"/>
      <c r="W78" s="794"/>
      <c r="X78" s="794"/>
      <c r="Y78" s="794"/>
      <c r="Z78" s="794"/>
      <c r="AA78" s="794"/>
      <c r="AB78" s="794"/>
    </row>
    <row r="79" spans="2:28">
      <c r="B79" s="716" t="s">
        <v>537</v>
      </c>
      <c r="G79" s="811"/>
      <c r="H79" s="764"/>
      <c r="I79" s="764"/>
      <c r="J79" s="795"/>
      <c r="K79" s="795"/>
      <c r="L79" s="795"/>
      <c r="M79" s="795"/>
      <c r="N79" s="795"/>
      <c r="O79" s="795"/>
      <c r="P79" s="795"/>
      <c r="Q79" s="795"/>
      <c r="R79" s="795"/>
      <c r="S79" s="795"/>
      <c r="T79" s="795"/>
      <c r="U79" s="795"/>
      <c r="V79" s="795"/>
      <c r="W79" s="795"/>
      <c r="X79" s="795"/>
      <c r="Y79" s="795"/>
      <c r="Z79" s="795"/>
      <c r="AA79" s="795"/>
      <c r="AB79" s="765"/>
    </row>
    <row r="80" spans="2:28">
      <c r="B80" s="812" t="s">
        <v>538</v>
      </c>
      <c r="C80" s="813"/>
      <c r="D80" s="813"/>
      <c r="E80" s="813"/>
      <c r="F80" s="972"/>
      <c r="G80" s="814"/>
      <c r="H80" s="815"/>
      <c r="I80" s="815"/>
      <c r="J80" s="815"/>
      <c r="K80" s="815"/>
      <c r="L80" s="815"/>
      <c r="M80" s="815"/>
      <c r="N80" s="815"/>
      <c r="O80" s="815"/>
      <c r="P80" s="815"/>
      <c r="Q80" s="815"/>
      <c r="R80" s="815"/>
      <c r="S80" s="815"/>
      <c r="T80" s="815"/>
      <c r="U80" s="815"/>
      <c r="V80" s="815"/>
      <c r="W80" s="815"/>
      <c r="X80" s="815"/>
      <c r="Y80" s="815"/>
      <c r="Z80" s="815"/>
      <c r="AA80" s="815"/>
      <c r="AB80" s="816"/>
    </row>
    <row r="81" spans="2:28">
      <c r="B81" s="766" t="s">
        <v>539</v>
      </c>
      <c r="C81" s="748"/>
      <c r="D81" s="748"/>
      <c r="E81" s="748"/>
      <c r="F81" s="973"/>
      <c r="G81" s="817"/>
      <c r="H81" s="742"/>
      <c r="I81" s="742"/>
      <c r="J81" s="742"/>
      <c r="K81" s="742"/>
      <c r="L81" s="742"/>
      <c r="M81" s="742"/>
      <c r="N81" s="742"/>
      <c r="O81" s="742"/>
      <c r="P81" s="742"/>
      <c r="Q81" s="742"/>
      <c r="R81" s="742"/>
      <c r="S81" s="742"/>
      <c r="T81" s="742"/>
      <c r="U81" s="742"/>
      <c r="V81" s="742"/>
      <c r="W81" s="742"/>
      <c r="X81" s="742"/>
      <c r="Y81" s="742"/>
      <c r="Z81" s="742"/>
      <c r="AA81" s="742"/>
      <c r="AB81" s="744"/>
    </row>
    <row r="82" spans="2:28" ht="14.25" thickBot="1">
      <c r="B82" s="787" t="s">
        <v>540</v>
      </c>
      <c r="C82" s="788"/>
      <c r="D82" s="788"/>
      <c r="E82" s="788"/>
      <c r="F82" s="974"/>
      <c r="G82" s="818"/>
      <c r="H82" s="819"/>
      <c r="I82" s="819"/>
      <c r="J82" s="819"/>
      <c r="K82" s="819"/>
      <c r="L82" s="819"/>
      <c r="M82" s="819"/>
      <c r="N82" s="819"/>
      <c r="O82" s="819"/>
      <c r="P82" s="819"/>
      <c r="Q82" s="819"/>
      <c r="R82" s="819"/>
      <c r="S82" s="819"/>
      <c r="T82" s="819"/>
      <c r="U82" s="819"/>
      <c r="V82" s="819"/>
      <c r="W82" s="819"/>
      <c r="X82" s="819"/>
      <c r="Y82" s="819"/>
      <c r="Z82" s="819"/>
      <c r="AA82" s="819"/>
      <c r="AB82" s="791"/>
    </row>
    <row r="83" spans="2:28">
      <c r="F83" s="820"/>
      <c r="H83" s="821"/>
      <c r="I83" s="821"/>
      <c r="J83" s="821"/>
      <c r="K83" s="821"/>
      <c r="L83" s="821"/>
      <c r="M83" s="821"/>
      <c r="N83" s="821"/>
      <c r="O83" s="821"/>
      <c r="P83" s="821"/>
      <c r="Q83" s="821"/>
      <c r="R83" s="821"/>
      <c r="S83" s="821"/>
      <c r="T83" s="821"/>
      <c r="U83" s="821"/>
      <c r="V83" s="821"/>
      <c r="W83" s="821"/>
      <c r="X83" s="821"/>
      <c r="Y83" s="821"/>
      <c r="Z83" s="821"/>
      <c r="AA83" s="821"/>
      <c r="AB83" s="822"/>
    </row>
    <row r="84" spans="2:28" s="823" customFormat="1" ht="12">
      <c r="H84" s="823" t="s">
        <v>437</v>
      </c>
    </row>
    <row r="85" spans="2:28" s="823" customFormat="1" ht="12">
      <c r="B85" s="824"/>
      <c r="H85" s="824" t="s">
        <v>541</v>
      </c>
    </row>
    <row r="86" spans="2:28" s="823" customFormat="1" ht="12">
      <c r="B86" s="824"/>
      <c r="H86" s="824" t="s">
        <v>542</v>
      </c>
    </row>
    <row r="87" spans="2:28" s="823" customFormat="1" ht="12">
      <c r="B87" s="824"/>
      <c r="H87" s="824" t="s">
        <v>543</v>
      </c>
    </row>
    <row r="88" spans="2:28" s="823" customFormat="1" ht="12">
      <c r="B88" s="824"/>
      <c r="H88" s="824" t="s">
        <v>544</v>
      </c>
    </row>
    <row r="89" spans="2:28" s="823" customFormat="1" ht="12">
      <c r="B89" s="824"/>
      <c r="H89" s="824" t="s">
        <v>545</v>
      </c>
    </row>
    <row r="90" spans="2:28" s="823" customFormat="1" ht="12">
      <c r="B90" s="824"/>
      <c r="H90" s="824" t="s">
        <v>546</v>
      </c>
    </row>
    <row r="91" spans="2:28" s="823" customFormat="1" ht="12">
      <c r="B91" s="824"/>
      <c r="H91" s="824" t="s">
        <v>547</v>
      </c>
    </row>
    <row r="92" spans="2:28" s="823" customFormat="1" ht="12">
      <c r="B92" s="824"/>
      <c r="H92" s="824" t="s">
        <v>548</v>
      </c>
    </row>
    <row r="93" spans="2:28" s="823" customFormat="1" ht="12">
      <c r="B93" s="824"/>
      <c r="H93" s="824" t="s">
        <v>549</v>
      </c>
    </row>
    <row r="94" spans="2:28" s="823" customFormat="1" ht="12">
      <c r="B94" s="824"/>
      <c r="H94" s="824" t="s">
        <v>550</v>
      </c>
    </row>
    <row r="95" spans="2:28" s="823" customFormat="1" ht="12">
      <c r="H95" s="823" t="s">
        <v>551</v>
      </c>
    </row>
    <row r="96" spans="2:28" s="823" customFormat="1" ht="12">
      <c r="B96" s="824"/>
      <c r="H96" s="824" t="s">
        <v>552</v>
      </c>
    </row>
    <row r="97" spans="2:13" s="823" customFormat="1" ht="12">
      <c r="B97" s="824"/>
      <c r="H97" s="824" t="s">
        <v>553</v>
      </c>
    </row>
    <row r="98" spans="2:13" s="823" customFormat="1" ht="12">
      <c r="B98" s="824"/>
      <c r="H98" s="824" t="s">
        <v>554</v>
      </c>
    </row>
    <row r="99" spans="2:13" s="823" customFormat="1">
      <c r="B99" s="824"/>
      <c r="D99" s="705"/>
      <c r="E99" s="705"/>
      <c r="F99" s="705"/>
      <c r="G99" s="705"/>
      <c r="H99" s="824" t="s">
        <v>555</v>
      </c>
      <c r="I99" s="705"/>
      <c r="J99" s="705"/>
      <c r="K99" s="705"/>
      <c r="L99" s="705"/>
      <c r="M99" s="705"/>
    </row>
  </sheetData>
  <mergeCells count="4">
    <mergeCell ref="X1:Y1"/>
    <mergeCell ref="E20:F20"/>
    <mergeCell ref="E21:F21"/>
    <mergeCell ref="E23:F23"/>
  </mergeCells>
  <phoneticPr fontId="5"/>
  <pageMargins left="0.23622047244094491" right="0.23622047244094491" top="0.15748031496062992" bottom="0.15748031496062992" header="0.31496062992125984" footer="0.31496062992125984"/>
  <pageSetup paperSize="8" scale="37" fitToWidth="0"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I45"/>
  <sheetViews>
    <sheetView showGridLines="0" zoomScale="75" zoomScaleNormal="75" zoomScaleSheetLayoutView="40" zoomScalePageLayoutView="55" workbookViewId="0">
      <pane xSplit="13" ySplit="5" topLeftCell="N31" activePane="bottomRight" state="frozen"/>
      <selection activeCell="C20" sqref="C20"/>
      <selection pane="topRight" activeCell="C20" sqref="C20"/>
      <selection pane="bottomLeft" activeCell="C20" sqref="C20"/>
      <selection pane="bottomRight" activeCell="AI15" sqref="AI15"/>
    </sheetView>
  </sheetViews>
  <sheetFormatPr defaultColWidth="3.5703125" defaultRowHeight="18" customHeight="1"/>
  <cols>
    <col min="1" max="1" width="3.5703125" style="826" customWidth="1"/>
    <col min="2" max="2" width="17.85546875" style="826" customWidth="1"/>
    <col min="3" max="4" width="4.140625" style="826" customWidth="1"/>
    <col min="5" max="13" width="3.5703125" style="826" customWidth="1"/>
    <col min="14" max="20" width="14.28515625" style="826" bestFit="1" customWidth="1"/>
    <col min="21" max="24" width="14.28515625" style="826" customWidth="1"/>
    <col min="25" max="25" width="14.28515625" style="826" bestFit="1" customWidth="1"/>
    <col min="26" max="33" width="14.28515625" style="826" customWidth="1"/>
    <col min="34" max="34" width="19.7109375" style="826" bestFit="1" customWidth="1"/>
    <col min="35" max="35" width="37.140625" style="826" bestFit="1" customWidth="1"/>
    <col min="36" max="16384" width="3.5703125" style="826"/>
  </cols>
  <sheetData>
    <row r="1" spans="1:35" ht="27.75" customHeight="1"/>
    <row r="2" spans="1:35" ht="17.25">
      <c r="B2" s="827" t="s">
        <v>667</v>
      </c>
    </row>
    <row r="3" spans="1:35" thickBot="1">
      <c r="B3" s="827"/>
    </row>
    <row r="4" spans="1:35" ht="33" customHeight="1">
      <c r="A4" s="1102" t="s">
        <v>558</v>
      </c>
      <c r="B4" s="1103"/>
      <c r="C4" s="1103"/>
      <c r="D4" s="1103"/>
      <c r="E4" s="1103"/>
      <c r="F4" s="1103"/>
      <c r="G4" s="1103"/>
      <c r="H4" s="1103"/>
      <c r="I4" s="1103"/>
      <c r="J4" s="1103"/>
      <c r="K4" s="1103"/>
      <c r="L4" s="1103"/>
      <c r="M4" s="1104"/>
      <c r="N4" s="960" t="s">
        <v>693</v>
      </c>
      <c r="O4" s="960" t="s">
        <v>694</v>
      </c>
      <c r="P4" s="960" t="s">
        <v>695</v>
      </c>
      <c r="Q4" s="960" t="s">
        <v>696</v>
      </c>
      <c r="R4" s="960" t="s">
        <v>697</v>
      </c>
      <c r="S4" s="960" t="s">
        <v>698</v>
      </c>
      <c r="T4" s="960" t="s">
        <v>699</v>
      </c>
      <c r="U4" s="960" t="s">
        <v>700</v>
      </c>
      <c r="V4" s="960" t="s">
        <v>701</v>
      </c>
      <c r="W4" s="960" t="s">
        <v>702</v>
      </c>
      <c r="X4" s="960" t="s">
        <v>703</v>
      </c>
      <c r="Y4" s="960" t="s">
        <v>704</v>
      </c>
      <c r="Z4" s="960" t="s">
        <v>705</v>
      </c>
      <c r="AA4" s="960" t="s">
        <v>706</v>
      </c>
      <c r="AB4" s="960" t="s">
        <v>707</v>
      </c>
      <c r="AC4" s="960" t="s">
        <v>708</v>
      </c>
      <c r="AD4" s="960" t="s">
        <v>709</v>
      </c>
      <c r="AE4" s="960" t="s">
        <v>710</v>
      </c>
      <c r="AF4" s="960" t="s">
        <v>711</v>
      </c>
      <c r="AG4" s="960" t="s">
        <v>712</v>
      </c>
      <c r="AH4" s="933" t="s">
        <v>559</v>
      </c>
      <c r="AI4" s="906" t="s">
        <v>560</v>
      </c>
    </row>
    <row r="5" spans="1:35" ht="23.25" customHeight="1">
      <c r="A5" s="1099" t="s">
        <v>666</v>
      </c>
      <c r="B5" s="1106" t="s">
        <v>561</v>
      </c>
      <c r="C5" s="1107"/>
      <c r="D5" s="1107"/>
      <c r="E5" s="1107"/>
      <c r="F5" s="1107"/>
      <c r="G5" s="1107"/>
      <c r="H5" s="1107"/>
      <c r="I5" s="1107"/>
      <c r="J5" s="1107"/>
      <c r="K5" s="1107"/>
      <c r="L5" s="1107"/>
      <c r="M5" s="1107"/>
      <c r="N5" s="907" t="s">
        <v>562</v>
      </c>
      <c r="O5" s="907" t="s">
        <v>562</v>
      </c>
      <c r="P5" s="907" t="s">
        <v>562</v>
      </c>
      <c r="Q5" s="907" t="s">
        <v>562</v>
      </c>
      <c r="R5" s="907" t="s">
        <v>562</v>
      </c>
      <c r="S5" s="907" t="s">
        <v>562</v>
      </c>
      <c r="T5" s="907" t="s">
        <v>562</v>
      </c>
      <c r="U5" s="907"/>
      <c r="V5" s="907"/>
      <c r="W5" s="907"/>
      <c r="X5" s="907"/>
      <c r="Y5" s="943" t="s">
        <v>562</v>
      </c>
      <c r="Z5" s="908"/>
      <c r="AA5" s="907"/>
      <c r="AB5" s="907"/>
      <c r="AC5" s="907"/>
      <c r="AD5" s="907"/>
      <c r="AE5" s="907"/>
      <c r="AF5" s="907"/>
      <c r="AG5" s="907"/>
      <c r="AH5" s="934"/>
      <c r="AI5" s="924"/>
    </row>
    <row r="6" spans="1:35" ht="23.25" customHeight="1">
      <c r="A6" s="1100"/>
      <c r="B6" s="1108" t="s">
        <v>563</v>
      </c>
      <c r="C6" s="1099" t="s">
        <v>647</v>
      </c>
      <c r="D6" s="829" t="s">
        <v>647</v>
      </c>
      <c r="E6" s="902"/>
      <c r="F6" s="902"/>
      <c r="G6" s="902"/>
      <c r="H6" s="902"/>
      <c r="I6" s="902"/>
      <c r="J6" s="902"/>
      <c r="K6" s="902"/>
      <c r="L6" s="902"/>
      <c r="M6" s="902"/>
      <c r="N6" s="880"/>
      <c r="O6" s="880"/>
      <c r="P6" s="880"/>
      <c r="Q6" s="880"/>
      <c r="R6" s="880"/>
      <c r="S6" s="880"/>
      <c r="T6" s="880"/>
      <c r="U6" s="880"/>
      <c r="V6" s="880"/>
      <c r="W6" s="880"/>
      <c r="X6" s="880"/>
      <c r="Y6" s="944"/>
      <c r="Z6" s="902"/>
      <c r="AA6" s="880"/>
      <c r="AB6" s="880"/>
      <c r="AC6" s="880"/>
      <c r="AD6" s="880"/>
      <c r="AE6" s="880"/>
      <c r="AF6" s="880"/>
      <c r="AG6" s="880"/>
      <c r="AH6" s="935"/>
      <c r="AI6" s="909" t="s">
        <v>750</v>
      </c>
    </row>
    <row r="7" spans="1:35" ht="23.25" customHeight="1">
      <c r="A7" s="1100"/>
      <c r="B7" s="1109"/>
      <c r="C7" s="1111"/>
      <c r="D7" s="902"/>
      <c r="E7" s="902"/>
      <c r="F7" s="902"/>
      <c r="G7" s="902"/>
      <c r="H7" s="902"/>
      <c r="I7" s="902"/>
      <c r="J7" s="902"/>
      <c r="K7" s="902"/>
      <c r="L7" s="902"/>
      <c r="M7" s="903" t="s">
        <v>651</v>
      </c>
      <c r="N7" s="880"/>
      <c r="O7" s="880"/>
      <c r="P7" s="880"/>
      <c r="Q7" s="880"/>
      <c r="R7" s="880"/>
      <c r="S7" s="880"/>
      <c r="T7" s="880"/>
      <c r="U7" s="880"/>
      <c r="V7" s="880"/>
      <c r="W7" s="880"/>
      <c r="X7" s="880"/>
      <c r="Y7" s="944"/>
      <c r="Z7" s="902"/>
      <c r="AA7" s="880"/>
      <c r="AB7" s="880"/>
      <c r="AC7" s="880"/>
      <c r="AD7" s="880"/>
      <c r="AE7" s="880"/>
      <c r="AF7" s="880"/>
      <c r="AG7" s="880"/>
      <c r="AH7" s="935"/>
      <c r="AI7" s="926"/>
    </row>
    <row r="8" spans="1:35" ht="23.25" customHeight="1">
      <c r="A8" s="1100"/>
      <c r="B8" s="1109"/>
      <c r="C8" s="1118" t="s">
        <v>648</v>
      </c>
      <c r="D8" s="880" t="s">
        <v>656</v>
      </c>
      <c r="E8" s="902"/>
      <c r="F8" s="902"/>
      <c r="G8" s="902"/>
      <c r="H8" s="902"/>
      <c r="I8" s="902"/>
      <c r="J8" s="902"/>
      <c r="K8" s="902"/>
      <c r="L8" s="902"/>
      <c r="M8" s="903"/>
      <c r="N8" s="880"/>
      <c r="O8" s="880"/>
      <c r="P8" s="880"/>
      <c r="Q8" s="880"/>
      <c r="R8" s="880"/>
      <c r="S8" s="880"/>
      <c r="T8" s="880"/>
      <c r="U8" s="880"/>
      <c r="V8" s="880"/>
      <c r="W8" s="880"/>
      <c r="X8" s="880"/>
      <c r="Y8" s="944"/>
      <c r="Z8" s="902"/>
      <c r="AA8" s="880"/>
      <c r="AB8" s="880"/>
      <c r="AC8" s="880"/>
      <c r="AD8" s="880"/>
      <c r="AE8" s="880"/>
      <c r="AF8" s="880"/>
      <c r="AG8" s="880"/>
      <c r="AH8" s="935"/>
      <c r="AI8" s="909" t="s">
        <v>750</v>
      </c>
    </row>
    <row r="9" spans="1:35" ht="23.25" customHeight="1">
      <c r="A9" s="1100"/>
      <c r="B9" s="1109"/>
      <c r="C9" s="1111"/>
      <c r="D9" s="902"/>
      <c r="E9" s="902"/>
      <c r="F9" s="902"/>
      <c r="G9" s="902"/>
      <c r="H9" s="902"/>
      <c r="I9" s="902"/>
      <c r="J9" s="902"/>
      <c r="K9" s="902"/>
      <c r="L9" s="902"/>
      <c r="M9" s="904" t="s">
        <v>657</v>
      </c>
      <c r="N9" s="880"/>
      <c r="O9" s="880"/>
      <c r="P9" s="880"/>
      <c r="Q9" s="880"/>
      <c r="R9" s="880"/>
      <c r="S9" s="880"/>
      <c r="T9" s="880"/>
      <c r="U9" s="880"/>
      <c r="V9" s="880"/>
      <c r="W9" s="880"/>
      <c r="X9" s="880"/>
      <c r="Y9" s="944"/>
      <c r="Z9" s="902"/>
      <c r="AA9" s="880"/>
      <c r="AB9" s="880"/>
      <c r="AC9" s="880"/>
      <c r="AD9" s="880"/>
      <c r="AE9" s="880"/>
      <c r="AF9" s="880"/>
      <c r="AG9" s="880"/>
      <c r="AH9" s="935"/>
      <c r="AI9" s="926"/>
    </row>
    <row r="10" spans="1:35" ht="23.25" customHeight="1">
      <c r="A10" s="1100"/>
      <c r="B10" s="1110"/>
      <c r="C10" s="829"/>
      <c r="D10" s="829"/>
      <c r="E10" s="829"/>
      <c r="F10" s="829"/>
      <c r="G10" s="829"/>
      <c r="H10" s="829"/>
      <c r="I10" s="829"/>
      <c r="J10" s="829"/>
      <c r="K10" s="829"/>
      <c r="L10" s="829"/>
      <c r="M10" s="917" t="s">
        <v>649</v>
      </c>
      <c r="N10" s="880"/>
      <c r="O10" s="880"/>
      <c r="P10" s="880"/>
      <c r="Q10" s="880"/>
      <c r="R10" s="880"/>
      <c r="S10" s="880"/>
      <c r="T10" s="880"/>
      <c r="U10" s="880"/>
      <c r="V10" s="880"/>
      <c r="W10" s="880"/>
      <c r="X10" s="880"/>
      <c r="Y10" s="944"/>
      <c r="Z10" s="902"/>
      <c r="AA10" s="880"/>
      <c r="AB10" s="880"/>
      <c r="AC10" s="880"/>
      <c r="AD10" s="880"/>
      <c r="AE10" s="880"/>
      <c r="AF10" s="880"/>
      <c r="AG10" s="880"/>
      <c r="AH10" s="935"/>
      <c r="AI10" s="926"/>
    </row>
    <row r="11" spans="1:35" ht="23.25" customHeight="1">
      <c r="A11" s="1100"/>
      <c r="B11" s="1112"/>
      <c r="C11" s="880" t="s">
        <v>673</v>
      </c>
      <c r="D11" s="902"/>
      <c r="E11" s="902"/>
      <c r="F11" s="902"/>
      <c r="G11" s="902"/>
      <c r="H11" s="902"/>
      <c r="I11" s="902"/>
      <c r="J11" s="902"/>
      <c r="K11" s="902"/>
      <c r="L11" s="902"/>
      <c r="M11" s="909"/>
      <c r="N11" s="913"/>
      <c r="O11" s="913"/>
      <c r="P11" s="913"/>
      <c r="Q11" s="913"/>
      <c r="R11" s="913"/>
      <c r="S11" s="913"/>
      <c r="T11" s="913"/>
      <c r="U11" s="913"/>
      <c r="V11" s="913"/>
      <c r="W11" s="913"/>
      <c r="X11" s="913"/>
      <c r="Y11" s="932"/>
      <c r="Z11" s="912"/>
      <c r="AA11" s="913"/>
      <c r="AB11" s="913"/>
      <c r="AC11" s="913"/>
      <c r="AD11" s="913"/>
      <c r="AE11" s="913"/>
      <c r="AF11" s="913"/>
      <c r="AG11" s="913"/>
      <c r="AH11" s="935"/>
      <c r="AI11" s="925" t="s">
        <v>751</v>
      </c>
    </row>
    <row r="12" spans="1:35" ht="23.25" customHeight="1">
      <c r="A12" s="1100"/>
      <c r="B12" s="1112"/>
      <c r="C12" s="880" t="s">
        <v>675</v>
      </c>
      <c r="D12" s="902"/>
      <c r="E12" s="902"/>
      <c r="F12" s="902"/>
      <c r="G12" s="902"/>
      <c r="H12" s="902"/>
      <c r="I12" s="902"/>
      <c r="J12" s="902"/>
      <c r="K12" s="902"/>
      <c r="L12" s="902"/>
      <c r="M12" s="909"/>
      <c r="N12" s="913"/>
      <c r="O12" s="913"/>
      <c r="P12" s="913"/>
      <c r="Q12" s="913"/>
      <c r="R12" s="913"/>
      <c r="S12" s="913"/>
      <c r="T12" s="913"/>
      <c r="U12" s="913"/>
      <c r="V12" s="913"/>
      <c r="W12" s="913"/>
      <c r="X12" s="913"/>
      <c r="Y12" s="932"/>
      <c r="Z12" s="912"/>
      <c r="AA12" s="913"/>
      <c r="AB12" s="913"/>
      <c r="AC12" s="913"/>
      <c r="AD12" s="913"/>
      <c r="AE12" s="913"/>
      <c r="AF12" s="913"/>
      <c r="AG12" s="913"/>
      <c r="AH12" s="935"/>
      <c r="AI12" s="925" t="s">
        <v>751</v>
      </c>
    </row>
    <row r="13" spans="1:35" ht="23.25" customHeight="1">
      <c r="A13" s="1100"/>
      <c r="B13" s="1112"/>
      <c r="C13" s="880" t="s">
        <v>674</v>
      </c>
      <c r="D13" s="902"/>
      <c r="E13" s="902"/>
      <c r="F13" s="902"/>
      <c r="G13" s="902"/>
      <c r="H13" s="902"/>
      <c r="I13" s="902"/>
      <c r="J13" s="902"/>
      <c r="K13" s="902"/>
      <c r="L13" s="902"/>
      <c r="M13" s="909"/>
      <c r="N13" s="913"/>
      <c r="O13" s="913"/>
      <c r="P13" s="913"/>
      <c r="Q13" s="913"/>
      <c r="R13" s="913"/>
      <c r="S13" s="913"/>
      <c r="T13" s="913"/>
      <c r="U13" s="913"/>
      <c r="V13" s="913"/>
      <c r="W13" s="913"/>
      <c r="X13" s="913"/>
      <c r="Y13" s="932"/>
      <c r="Z13" s="912"/>
      <c r="AA13" s="913"/>
      <c r="AB13" s="913"/>
      <c r="AC13" s="913"/>
      <c r="AD13" s="913"/>
      <c r="AE13" s="913"/>
      <c r="AF13" s="913"/>
      <c r="AG13" s="913"/>
      <c r="AH13" s="935"/>
      <c r="AI13" s="925" t="s">
        <v>751</v>
      </c>
    </row>
    <row r="14" spans="1:35" ht="23.25" customHeight="1">
      <c r="A14" s="1100"/>
      <c r="B14" s="1112"/>
      <c r="C14" s="1113" t="s">
        <v>622</v>
      </c>
      <c r="D14" s="1113"/>
      <c r="E14" s="1113"/>
      <c r="F14" s="1113"/>
      <c r="G14" s="1113"/>
      <c r="H14" s="1113"/>
      <c r="I14" s="1113"/>
      <c r="J14" s="1113"/>
      <c r="K14" s="1113"/>
      <c r="L14" s="1113"/>
      <c r="M14" s="1113"/>
      <c r="N14" s="880"/>
      <c r="O14" s="880"/>
      <c r="P14" s="880"/>
      <c r="Q14" s="880"/>
      <c r="R14" s="880"/>
      <c r="S14" s="880"/>
      <c r="T14" s="880"/>
      <c r="U14" s="880"/>
      <c r="V14" s="880"/>
      <c r="W14" s="880"/>
      <c r="X14" s="880"/>
      <c r="Y14" s="944"/>
      <c r="Z14" s="902"/>
      <c r="AA14" s="880"/>
      <c r="AB14" s="880"/>
      <c r="AC14" s="880"/>
      <c r="AD14" s="880"/>
      <c r="AE14" s="880"/>
      <c r="AF14" s="880"/>
      <c r="AG14" s="880"/>
      <c r="AH14" s="936"/>
      <c r="AI14" s="925"/>
    </row>
    <row r="15" spans="1:35" ht="23.25" customHeight="1">
      <c r="A15" s="1100"/>
      <c r="B15" s="880" t="s">
        <v>652</v>
      </c>
      <c r="C15" s="903"/>
      <c r="D15" s="903"/>
      <c r="E15" s="903"/>
      <c r="F15" s="903"/>
      <c r="G15" s="903"/>
      <c r="H15" s="903"/>
      <c r="I15" s="903"/>
      <c r="J15" s="903"/>
      <c r="K15" s="903"/>
      <c r="L15" s="903"/>
      <c r="M15" s="904"/>
      <c r="N15" s="880"/>
      <c r="O15" s="880"/>
      <c r="P15" s="880"/>
      <c r="Q15" s="880"/>
      <c r="R15" s="880"/>
      <c r="S15" s="880"/>
      <c r="T15" s="880"/>
      <c r="U15" s="880"/>
      <c r="V15" s="880"/>
      <c r="W15" s="880"/>
      <c r="X15" s="880"/>
      <c r="Y15" s="944"/>
      <c r="Z15" s="902"/>
      <c r="AA15" s="880"/>
      <c r="AB15" s="880"/>
      <c r="AC15" s="880"/>
      <c r="AD15" s="880"/>
      <c r="AE15" s="880"/>
      <c r="AF15" s="880"/>
      <c r="AG15" s="880"/>
      <c r="AH15" s="936"/>
      <c r="AI15" s="909" t="s">
        <v>750</v>
      </c>
    </row>
    <row r="16" spans="1:35" ht="23.25" customHeight="1">
      <c r="A16" s="1100"/>
      <c r="B16" s="1120" t="s">
        <v>744</v>
      </c>
      <c r="C16" s="1123" t="s">
        <v>745</v>
      </c>
      <c r="D16" s="1124"/>
      <c r="E16" s="1124"/>
      <c r="F16" s="1124"/>
      <c r="G16" s="1124"/>
      <c r="H16" s="1124"/>
      <c r="I16" s="1124"/>
      <c r="J16" s="1124"/>
      <c r="K16" s="1124"/>
      <c r="L16" s="1124"/>
      <c r="M16" s="1124"/>
      <c r="N16" s="880"/>
      <c r="O16" s="880"/>
      <c r="P16" s="880"/>
      <c r="Q16" s="880"/>
      <c r="R16" s="880"/>
      <c r="S16" s="880"/>
      <c r="T16" s="880"/>
      <c r="U16" s="880"/>
      <c r="V16" s="880"/>
      <c r="W16" s="880"/>
      <c r="X16" s="880"/>
      <c r="Y16" s="944"/>
      <c r="Z16" s="902"/>
      <c r="AA16" s="880"/>
      <c r="AB16" s="880"/>
      <c r="AC16" s="880"/>
      <c r="AD16" s="880"/>
      <c r="AE16" s="880"/>
      <c r="AF16" s="880"/>
      <c r="AG16" s="880"/>
      <c r="AH16" s="936"/>
      <c r="AI16" s="909" t="s">
        <v>750</v>
      </c>
    </row>
    <row r="17" spans="1:35" ht="23.25" customHeight="1">
      <c r="A17" s="1100"/>
      <c r="B17" s="1120"/>
      <c r="C17" s="1123" t="s">
        <v>746</v>
      </c>
      <c r="D17" s="1124"/>
      <c r="E17" s="1124"/>
      <c r="F17" s="1124"/>
      <c r="G17" s="1124"/>
      <c r="H17" s="1124"/>
      <c r="I17" s="1124"/>
      <c r="J17" s="1124"/>
      <c r="K17" s="1124"/>
      <c r="L17" s="1124"/>
      <c r="M17" s="1124"/>
      <c r="N17" s="880"/>
      <c r="O17" s="880"/>
      <c r="P17" s="880"/>
      <c r="Q17" s="880"/>
      <c r="R17" s="880"/>
      <c r="S17" s="880"/>
      <c r="T17" s="880"/>
      <c r="U17" s="880"/>
      <c r="V17" s="880"/>
      <c r="W17" s="880"/>
      <c r="X17" s="880"/>
      <c r="Y17" s="944"/>
      <c r="Z17" s="902"/>
      <c r="AA17" s="880"/>
      <c r="AB17" s="880"/>
      <c r="AC17" s="880"/>
      <c r="AD17" s="880"/>
      <c r="AE17" s="880"/>
      <c r="AF17" s="880"/>
      <c r="AG17" s="880"/>
      <c r="AH17" s="937"/>
      <c r="AI17" s="909" t="s">
        <v>750</v>
      </c>
    </row>
    <row r="18" spans="1:35" ht="23.25" customHeight="1">
      <c r="A18" s="1100"/>
      <c r="B18" s="1121" t="s">
        <v>653</v>
      </c>
      <c r="C18" s="1118" t="s">
        <v>662</v>
      </c>
      <c r="D18" s="880" t="s">
        <v>615</v>
      </c>
      <c r="E18" s="902"/>
      <c r="F18" s="902"/>
      <c r="G18" s="902"/>
      <c r="H18" s="902"/>
      <c r="I18" s="902"/>
      <c r="J18" s="902"/>
      <c r="K18" s="902"/>
      <c r="L18" s="902"/>
      <c r="M18" s="902"/>
      <c r="N18" s="880"/>
      <c r="O18" s="880"/>
      <c r="P18" s="880"/>
      <c r="Q18" s="880"/>
      <c r="R18" s="880"/>
      <c r="S18" s="880"/>
      <c r="T18" s="880"/>
      <c r="U18" s="880"/>
      <c r="V18" s="880"/>
      <c r="W18" s="880"/>
      <c r="X18" s="880"/>
      <c r="Y18" s="944"/>
      <c r="Z18" s="902"/>
      <c r="AA18" s="880"/>
      <c r="AB18" s="880"/>
      <c r="AC18" s="880"/>
      <c r="AD18" s="880"/>
      <c r="AE18" s="880"/>
      <c r="AF18" s="880"/>
      <c r="AG18" s="880"/>
      <c r="AH18" s="936"/>
      <c r="AI18" s="1125" t="s">
        <v>752</v>
      </c>
    </row>
    <row r="19" spans="1:35" ht="23.25" customHeight="1">
      <c r="A19" s="1100"/>
      <c r="B19" s="1122"/>
      <c r="C19" s="1119"/>
      <c r="D19" s="910" t="s">
        <v>659</v>
      </c>
      <c r="E19" s="832"/>
      <c r="F19" s="832"/>
      <c r="G19" s="832"/>
      <c r="H19" s="832"/>
      <c r="I19" s="832"/>
      <c r="J19" s="832"/>
      <c r="K19" s="832"/>
      <c r="L19" s="832"/>
      <c r="M19" s="832"/>
      <c r="N19" s="828"/>
      <c r="O19" s="828"/>
      <c r="P19" s="828"/>
      <c r="Q19" s="828"/>
      <c r="R19" s="828"/>
      <c r="S19" s="828"/>
      <c r="T19" s="828"/>
      <c r="U19" s="828"/>
      <c r="V19" s="828"/>
      <c r="W19" s="828"/>
      <c r="X19" s="828"/>
      <c r="Y19" s="928"/>
      <c r="Z19" s="829"/>
      <c r="AA19" s="828"/>
      <c r="AB19" s="828"/>
      <c r="AC19" s="828"/>
      <c r="AD19" s="828"/>
      <c r="AE19" s="828"/>
      <c r="AF19" s="828"/>
      <c r="AG19" s="828"/>
      <c r="AH19" s="938"/>
      <c r="AI19" s="1126"/>
    </row>
    <row r="20" spans="1:35" ht="23.25" customHeight="1">
      <c r="A20" s="1100"/>
      <c r="B20" s="1122"/>
      <c r="C20" s="1119"/>
      <c r="D20" s="910" t="s">
        <v>660</v>
      </c>
      <c r="E20" s="832"/>
      <c r="F20" s="832"/>
      <c r="G20" s="832"/>
      <c r="H20" s="832"/>
      <c r="I20" s="832"/>
      <c r="J20" s="832"/>
      <c r="K20" s="832"/>
      <c r="L20" s="832"/>
      <c r="M20" s="832"/>
      <c r="N20" s="828"/>
      <c r="O20" s="828"/>
      <c r="P20" s="828"/>
      <c r="Q20" s="828"/>
      <c r="R20" s="828"/>
      <c r="S20" s="828"/>
      <c r="T20" s="828"/>
      <c r="U20" s="828"/>
      <c r="V20" s="828"/>
      <c r="W20" s="828"/>
      <c r="X20" s="828"/>
      <c r="Y20" s="928"/>
      <c r="Z20" s="829"/>
      <c r="AA20" s="828"/>
      <c r="AB20" s="828"/>
      <c r="AC20" s="828"/>
      <c r="AD20" s="828"/>
      <c r="AE20" s="828"/>
      <c r="AF20" s="828"/>
      <c r="AG20" s="828"/>
      <c r="AH20" s="938"/>
      <c r="AI20" s="1126"/>
    </row>
    <row r="21" spans="1:35" ht="23.25" customHeight="1">
      <c r="A21" s="1100"/>
      <c r="B21" s="1122"/>
      <c r="C21" s="1111"/>
      <c r="D21" s="832"/>
      <c r="E21" s="832"/>
      <c r="F21" s="832"/>
      <c r="G21" s="832"/>
      <c r="H21" s="832"/>
      <c r="I21" s="832"/>
      <c r="J21" s="832"/>
      <c r="K21" s="832"/>
      <c r="L21" s="832"/>
      <c r="M21" s="917" t="s">
        <v>663</v>
      </c>
      <c r="N21" s="828"/>
      <c r="O21" s="828"/>
      <c r="P21" s="828"/>
      <c r="Q21" s="828"/>
      <c r="R21" s="828"/>
      <c r="S21" s="828"/>
      <c r="T21" s="828"/>
      <c r="U21" s="828"/>
      <c r="V21" s="828"/>
      <c r="W21" s="828"/>
      <c r="X21" s="828"/>
      <c r="Y21" s="928"/>
      <c r="Z21" s="829"/>
      <c r="AA21" s="828"/>
      <c r="AB21" s="828"/>
      <c r="AC21" s="828"/>
      <c r="AD21" s="828"/>
      <c r="AE21" s="828"/>
      <c r="AF21" s="828"/>
      <c r="AG21" s="828"/>
      <c r="AH21" s="938"/>
      <c r="AI21" s="1126"/>
    </row>
    <row r="22" spans="1:35" ht="23.25" customHeight="1">
      <c r="A22" s="1100"/>
      <c r="B22" s="1122"/>
      <c r="C22" s="910" t="s">
        <v>661</v>
      </c>
      <c r="D22" s="832"/>
      <c r="E22" s="832"/>
      <c r="F22" s="832"/>
      <c r="G22" s="832"/>
      <c r="H22" s="832"/>
      <c r="I22" s="832"/>
      <c r="J22" s="832"/>
      <c r="K22" s="832"/>
      <c r="L22" s="832"/>
      <c r="M22" s="832"/>
      <c r="N22" s="828"/>
      <c r="O22" s="828"/>
      <c r="P22" s="828"/>
      <c r="Q22" s="828"/>
      <c r="R22" s="828"/>
      <c r="S22" s="828"/>
      <c r="T22" s="828"/>
      <c r="U22" s="828"/>
      <c r="V22" s="828"/>
      <c r="W22" s="828"/>
      <c r="X22" s="828"/>
      <c r="Y22" s="928"/>
      <c r="Z22" s="829"/>
      <c r="AA22" s="828"/>
      <c r="AB22" s="828"/>
      <c r="AC22" s="828"/>
      <c r="AD22" s="828"/>
      <c r="AE22" s="828"/>
      <c r="AF22" s="828"/>
      <c r="AG22" s="828"/>
      <c r="AH22" s="938"/>
      <c r="AI22" s="1126"/>
    </row>
    <row r="23" spans="1:35" ht="23.25" customHeight="1">
      <c r="A23" s="1100"/>
      <c r="B23" s="1121"/>
      <c r="C23" s="1116" t="s">
        <v>658</v>
      </c>
      <c r="D23" s="1116"/>
      <c r="E23" s="1116"/>
      <c r="F23" s="1116"/>
      <c r="G23" s="1116"/>
      <c r="H23" s="1116"/>
      <c r="I23" s="1116"/>
      <c r="J23" s="1116"/>
      <c r="K23" s="1116"/>
      <c r="L23" s="1116"/>
      <c r="M23" s="1117"/>
      <c r="N23" s="880"/>
      <c r="O23" s="880"/>
      <c r="P23" s="880"/>
      <c r="Q23" s="880"/>
      <c r="R23" s="880"/>
      <c r="S23" s="880"/>
      <c r="T23" s="880"/>
      <c r="U23" s="880"/>
      <c r="V23" s="880"/>
      <c r="W23" s="880"/>
      <c r="X23" s="880"/>
      <c r="Y23" s="944"/>
      <c r="Z23" s="902"/>
      <c r="AA23" s="880"/>
      <c r="AB23" s="880"/>
      <c r="AC23" s="880"/>
      <c r="AD23" s="880"/>
      <c r="AE23" s="880"/>
      <c r="AF23" s="880"/>
      <c r="AG23" s="880"/>
      <c r="AH23" s="937"/>
      <c r="AI23" s="1127"/>
    </row>
    <row r="24" spans="1:35" ht="23.25" customHeight="1" thickBot="1">
      <c r="A24" s="1101"/>
      <c r="B24" s="1114" t="s">
        <v>665</v>
      </c>
      <c r="C24" s="1114"/>
      <c r="D24" s="1114"/>
      <c r="E24" s="1114"/>
      <c r="F24" s="1114"/>
      <c r="G24" s="1114"/>
      <c r="H24" s="1114"/>
      <c r="I24" s="1114"/>
      <c r="J24" s="1114"/>
      <c r="K24" s="1114"/>
      <c r="L24" s="1114"/>
      <c r="M24" s="1115"/>
      <c r="N24" s="922"/>
      <c r="O24" s="922"/>
      <c r="P24" s="922"/>
      <c r="Q24" s="922"/>
      <c r="R24" s="922"/>
      <c r="S24" s="922"/>
      <c r="T24" s="922"/>
      <c r="U24" s="922"/>
      <c r="V24" s="922"/>
      <c r="W24" s="922"/>
      <c r="X24" s="922"/>
      <c r="Y24" s="945"/>
      <c r="Z24" s="923"/>
      <c r="AA24" s="922"/>
      <c r="AB24" s="922"/>
      <c r="AC24" s="922"/>
      <c r="AD24" s="922"/>
      <c r="AE24" s="922"/>
      <c r="AF24" s="922"/>
      <c r="AG24" s="922"/>
      <c r="AH24" s="949"/>
      <c r="AI24" s="918"/>
    </row>
    <row r="25" spans="1:35" ht="23.25" customHeight="1" thickTop="1">
      <c r="A25" s="1105" t="s">
        <v>670</v>
      </c>
      <c r="B25" s="905" t="s">
        <v>654</v>
      </c>
      <c r="C25" s="911" t="s">
        <v>626</v>
      </c>
      <c r="D25" s="920"/>
      <c r="E25" s="946"/>
      <c r="F25" s="946"/>
      <c r="G25" s="946"/>
      <c r="H25" s="946"/>
      <c r="I25" s="946"/>
      <c r="J25" s="946"/>
      <c r="K25" s="946"/>
      <c r="L25" s="946"/>
      <c r="M25" s="947"/>
      <c r="N25" s="948"/>
      <c r="O25" s="948"/>
      <c r="P25" s="948"/>
      <c r="Q25" s="948"/>
      <c r="R25" s="948"/>
      <c r="S25" s="948"/>
      <c r="T25" s="948"/>
      <c r="U25" s="948"/>
      <c r="V25" s="948"/>
      <c r="W25" s="948"/>
      <c r="X25" s="948"/>
      <c r="Y25" s="931"/>
      <c r="Z25" s="927"/>
      <c r="AA25" s="948"/>
      <c r="AB25" s="948"/>
      <c r="AC25" s="948"/>
      <c r="AD25" s="948"/>
      <c r="AE25" s="948"/>
      <c r="AF25" s="948"/>
      <c r="AG25" s="948"/>
      <c r="AH25" s="939"/>
      <c r="AI25" s="909" t="s">
        <v>750</v>
      </c>
    </row>
    <row r="26" spans="1:35" ht="23.25" customHeight="1">
      <c r="A26" s="1100"/>
      <c r="B26" s="905"/>
      <c r="C26" s="915" t="s">
        <v>655</v>
      </c>
      <c r="D26" s="902"/>
      <c r="E26" s="916"/>
      <c r="F26" s="916"/>
      <c r="G26" s="916"/>
      <c r="H26" s="916"/>
      <c r="I26" s="916"/>
      <c r="J26" s="916"/>
      <c r="K26" s="916"/>
      <c r="L26" s="916"/>
      <c r="M26" s="904"/>
      <c r="N26" s="913"/>
      <c r="O26" s="913"/>
      <c r="P26" s="913"/>
      <c r="Q26" s="913"/>
      <c r="R26" s="913"/>
      <c r="S26" s="913"/>
      <c r="T26" s="913"/>
      <c r="U26" s="913"/>
      <c r="V26" s="913"/>
      <c r="W26" s="913"/>
      <c r="X26" s="913"/>
      <c r="Y26" s="932"/>
      <c r="Z26" s="912"/>
      <c r="AA26" s="913"/>
      <c r="AB26" s="913"/>
      <c r="AC26" s="913"/>
      <c r="AD26" s="913"/>
      <c r="AE26" s="913"/>
      <c r="AF26" s="913"/>
      <c r="AG26" s="913"/>
      <c r="AH26" s="935"/>
      <c r="AI26" s="909" t="s">
        <v>750</v>
      </c>
    </row>
    <row r="27" spans="1:35" ht="23.25" customHeight="1">
      <c r="A27" s="1100"/>
      <c r="B27" s="919"/>
      <c r="C27" s="1116" t="s">
        <v>627</v>
      </c>
      <c r="D27" s="1116"/>
      <c r="E27" s="1116"/>
      <c r="F27" s="1116"/>
      <c r="G27" s="1116"/>
      <c r="H27" s="1116"/>
      <c r="I27" s="1116"/>
      <c r="J27" s="1116"/>
      <c r="K27" s="1116"/>
      <c r="L27" s="1116"/>
      <c r="M27" s="1117"/>
      <c r="N27" s="880"/>
      <c r="O27" s="880"/>
      <c r="P27" s="880"/>
      <c r="Q27" s="880"/>
      <c r="R27" s="880"/>
      <c r="S27" s="880"/>
      <c r="T27" s="880"/>
      <c r="U27" s="880"/>
      <c r="V27" s="880"/>
      <c r="W27" s="880"/>
      <c r="X27" s="880"/>
      <c r="Y27" s="944"/>
      <c r="Z27" s="902"/>
      <c r="AA27" s="880"/>
      <c r="AB27" s="880"/>
      <c r="AC27" s="880"/>
      <c r="AD27" s="880"/>
      <c r="AE27" s="880"/>
      <c r="AF27" s="880"/>
      <c r="AG27" s="880"/>
      <c r="AH27" s="940"/>
      <c r="AI27" s="914"/>
    </row>
    <row r="28" spans="1:35" ht="23.25" customHeight="1">
      <c r="A28" s="1100"/>
      <c r="B28" s="975" t="s">
        <v>747</v>
      </c>
      <c r="C28" s="976" t="s">
        <v>748</v>
      </c>
      <c r="D28" s="977"/>
      <c r="E28" s="977"/>
      <c r="F28" s="977"/>
      <c r="G28" s="977"/>
      <c r="H28" s="977"/>
      <c r="I28" s="977"/>
      <c r="J28" s="977"/>
      <c r="K28" s="977"/>
      <c r="L28" s="977"/>
      <c r="M28" s="977"/>
      <c r="N28" s="880"/>
      <c r="O28" s="880"/>
      <c r="P28" s="880"/>
      <c r="Q28" s="880"/>
      <c r="R28" s="880"/>
      <c r="S28" s="880"/>
      <c r="T28" s="880"/>
      <c r="U28" s="880"/>
      <c r="V28" s="880"/>
      <c r="W28" s="880"/>
      <c r="X28" s="880"/>
      <c r="Y28" s="944"/>
      <c r="Z28" s="902"/>
      <c r="AA28" s="880"/>
      <c r="AB28" s="880"/>
      <c r="AC28" s="880"/>
      <c r="AD28" s="880"/>
      <c r="AE28" s="880"/>
      <c r="AF28" s="880"/>
      <c r="AG28" s="880"/>
      <c r="AH28" s="940"/>
      <c r="AI28" s="909" t="s">
        <v>750</v>
      </c>
    </row>
    <row r="29" spans="1:35" ht="23.25" customHeight="1">
      <c r="A29" s="1100"/>
      <c r="B29" s="1134" t="s">
        <v>664</v>
      </c>
      <c r="C29" s="1137" t="s">
        <v>564</v>
      </c>
      <c r="D29" s="1138"/>
      <c r="E29" s="1138"/>
      <c r="F29" s="1138"/>
      <c r="G29" s="1138"/>
      <c r="H29" s="1138"/>
      <c r="I29" s="1138"/>
      <c r="J29" s="1138"/>
      <c r="K29" s="1138"/>
      <c r="L29" s="1138"/>
      <c r="M29" s="1138"/>
      <c r="N29" s="919"/>
      <c r="O29" s="919"/>
      <c r="P29" s="919"/>
      <c r="Q29" s="919"/>
      <c r="R29" s="919"/>
      <c r="S29" s="919"/>
      <c r="T29" s="919"/>
      <c r="U29" s="919"/>
      <c r="V29" s="919"/>
      <c r="W29" s="919"/>
      <c r="X29" s="919"/>
      <c r="Y29" s="929"/>
      <c r="Z29" s="920"/>
      <c r="AA29" s="919"/>
      <c r="AB29" s="919"/>
      <c r="AC29" s="919"/>
      <c r="AD29" s="919"/>
      <c r="AE29" s="919"/>
      <c r="AF29" s="919"/>
      <c r="AG29" s="919"/>
      <c r="AH29" s="941"/>
      <c r="AI29" s="1128" t="s">
        <v>753</v>
      </c>
    </row>
    <row r="30" spans="1:35" ht="23.25" customHeight="1">
      <c r="A30" s="1100"/>
      <c r="B30" s="1135"/>
      <c r="C30" s="1132" t="s">
        <v>565</v>
      </c>
      <c r="D30" s="1133"/>
      <c r="E30" s="1133"/>
      <c r="F30" s="1133"/>
      <c r="G30" s="1133"/>
      <c r="H30" s="1133"/>
      <c r="I30" s="1133"/>
      <c r="J30" s="1133"/>
      <c r="K30" s="1133"/>
      <c r="L30" s="1133"/>
      <c r="M30" s="1133"/>
      <c r="N30" s="880"/>
      <c r="O30" s="880"/>
      <c r="P30" s="880"/>
      <c r="Q30" s="880"/>
      <c r="R30" s="880"/>
      <c r="S30" s="880"/>
      <c r="T30" s="880"/>
      <c r="U30" s="880"/>
      <c r="V30" s="880"/>
      <c r="W30" s="880"/>
      <c r="X30" s="880"/>
      <c r="Y30" s="944"/>
      <c r="Z30" s="902"/>
      <c r="AA30" s="880"/>
      <c r="AB30" s="880"/>
      <c r="AC30" s="880"/>
      <c r="AD30" s="880"/>
      <c r="AE30" s="880"/>
      <c r="AF30" s="880"/>
      <c r="AG30" s="880"/>
      <c r="AH30" s="940"/>
      <c r="AI30" s="1129"/>
    </row>
    <row r="31" spans="1:35" ht="23.25" customHeight="1">
      <c r="A31" s="1100"/>
      <c r="B31" s="1135"/>
      <c r="C31" s="915" t="s">
        <v>15</v>
      </c>
      <c r="D31" s="916"/>
      <c r="E31" s="916"/>
      <c r="F31" s="916"/>
      <c r="G31" s="916"/>
      <c r="H31" s="916"/>
      <c r="I31" s="916"/>
      <c r="J31" s="916"/>
      <c r="K31" s="916"/>
      <c r="L31" s="916"/>
      <c r="M31" s="916"/>
      <c r="N31" s="880"/>
      <c r="O31" s="880"/>
      <c r="P31" s="880"/>
      <c r="Q31" s="880"/>
      <c r="R31" s="880"/>
      <c r="S31" s="880"/>
      <c r="T31" s="880"/>
      <c r="U31" s="880"/>
      <c r="V31" s="880"/>
      <c r="W31" s="880"/>
      <c r="X31" s="880"/>
      <c r="Y31" s="944"/>
      <c r="Z31" s="902"/>
      <c r="AA31" s="880"/>
      <c r="AB31" s="880"/>
      <c r="AC31" s="880"/>
      <c r="AD31" s="880"/>
      <c r="AE31" s="880"/>
      <c r="AF31" s="880"/>
      <c r="AG31" s="880"/>
      <c r="AH31" s="940"/>
      <c r="AI31" s="1130"/>
    </row>
    <row r="32" spans="1:35" ht="23.25" customHeight="1">
      <c r="A32" s="1100"/>
      <c r="B32" s="1136"/>
      <c r="C32" s="1116" t="s">
        <v>672</v>
      </c>
      <c r="D32" s="1116"/>
      <c r="E32" s="1116"/>
      <c r="F32" s="1116"/>
      <c r="G32" s="1116"/>
      <c r="H32" s="1116"/>
      <c r="I32" s="1116"/>
      <c r="J32" s="1116"/>
      <c r="K32" s="1116"/>
      <c r="L32" s="1116"/>
      <c r="M32" s="1117"/>
      <c r="N32" s="880"/>
      <c r="O32" s="880"/>
      <c r="P32" s="880"/>
      <c r="Q32" s="880"/>
      <c r="R32" s="880"/>
      <c r="S32" s="880"/>
      <c r="T32" s="880"/>
      <c r="U32" s="880"/>
      <c r="V32" s="880"/>
      <c r="W32" s="880"/>
      <c r="X32" s="880"/>
      <c r="Y32" s="944"/>
      <c r="Z32" s="902"/>
      <c r="AA32" s="880"/>
      <c r="AB32" s="880"/>
      <c r="AC32" s="880"/>
      <c r="AD32" s="880"/>
      <c r="AE32" s="880"/>
      <c r="AF32" s="880"/>
      <c r="AG32" s="880"/>
      <c r="AH32" s="940"/>
      <c r="AI32" s="914"/>
    </row>
    <row r="33" spans="1:35" ht="23.25" customHeight="1" thickBot="1">
      <c r="A33" s="1101"/>
      <c r="B33" s="1114" t="s">
        <v>671</v>
      </c>
      <c r="C33" s="1114"/>
      <c r="D33" s="1114"/>
      <c r="E33" s="1114"/>
      <c r="F33" s="1114"/>
      <c r="G33" s="1114"/>
      <c r="H33" s="1114"/>
      <c r="I33" s="1114"/>
      <c r="J33" s="1114"/>
      <c r="K33" s="1114"/>
      <c r="L33" s="1114"/>
      <c r="M33" s="1115"/>
      <c r="N33" s="922"/>
      <c r="O33" s="922"/>
      <c r="P33" s="922"/>
      <c r="Q33" s="922"/>
      <c r="R33" s="922"/>
      <c r="S33" s="922"/>
      <c r="T33" s="922"/>
      <c r="U33" s="922"/>
      <c r="V33" s="922"/>
      <c r="W33" s="922"/>
      <c r="X33" s="922"/>
      <c r="Y33" s="945"/>
      <c r="Z33" s="923"/>
      <c r="AA33" s="922"/>
      <c r="AB33" s="922"/>
      <c r="AC33" s="922"/>
      <c r="AD33" s="922"/>
      <c r="AE33" s="922"/>
      <c r="AF33" s="922"/>
      <c r="AG33" s="922"/>
      <c r="AH33" s="952"/>
      <c r="AI33" s="953"/>
    </row>
    <row r="34" spans="1:35" ht="23.25" customHeight="1" thickTop="1" thickBot="1">
      <c r="A34" s="919"/>
      <c r="B34" s="1131" t="s">
        <v>669</v>
      </c>
      <c r="C34" s="1131"/>
      <c r="D34" s="1131"/>
      <c r="E34" s="1131"/>
      <c r="F34" s="1131"/>
      <c r="G34" s="1131"/>
      <c r="H34" s="1131"/>
      <c r="I34" s="1131"/>
      <c r="J34" s="1131"/>
      <c r="K34" s="1131"/>
      <c r="L34" s="1131"/>
      <c r="M34" s="1131"/>
      <c r="N34" s="947"/>
      <c r="O34" s="929"/>
      <c r="P34" s="951"/>
      <c r="Q34" s="951"/>
      <c r="R34" s="951"/>
      <c r="S34" s="951"/>
      <c r="T34" s="951"/>
      <c r="U34" s="951"/>
      <c r="V34" s="951"/>
      <c r="W34" s="951"/>
      <c r="X34" s="951"/>
      <c r="Y34" s="951"/>
      <c r="Z34" s="951"/>
      <c r="AA34" s="930"/>
      <c r="AB34" s="930"/>
      <c r="AC34" s="929"/>
      <c r="AD34" s="929"/>
      <c r="AE34" s="929"/>
      <c r="AF34" s="929"/>
      <c r="AG34" s="919"/>
      <c r="AH34" s="942"/>
      <c r="AI34" s="921"/>
    </row>
    <row r="35" spans="1:35" ht="13.5">
      <c r="C35" s="830"/>
      <c r="D35" s="830"/>
      <c r="E35" s="830"/>
      <c r="F35" s="830"/>
      <c r="G35" s="830"/>
      <c r="H35" s="830"/>
      <c r="I35" s="830"/>
      <c r="J35" s="830"/>
      <c r="K35" s="830"/>
      <c r="L35" s="830"/>
      <c r="M35" s="830"/>
      <c r="N35" s="830"/>
      <c r="P35" s="830"/>
      <c r="Q35" s="830"/>
      <c r="R35" s="830"/>
      <c r="S35" s="830"/>
      <c r="T35" s="830"/>
      <c r="U35" s="830"/>
      <c r="V35" s="830"/>
      <c r="W35" s="830"/>
      <c r="X35" s="830"/>
      <c r="Y35" s="830"/>
      <c r="Z35" s="830"/>
      <c r="AA35" s="831"/>
      <c r="AB35" s="831"/>
    </row>
    <row r="36" spans="1:35" ht="13.5">
      <c r="B36" s="833" t="s">
        <v>566</v>
      </c>
      <c r="C36" s="830"/>
      <c r="D36" s="830"/>
      <c r="E36" s="830"/>
      <c r="F36" s="830"/>
      <c r="G36" s="830"/>
      <c r="H36" s="830"/>
      <c r="I36" s="830"/>
      <c r="J36" s="830"/>
      <c r="K36" s="830"/>
      <c r="L36" s="830"/>
      <c r="M36" s="830"/>
      <c r="N36" s="830"/>
      <c r="P36" s="830"/>
      <c r="Q36" s="830"/>
      <c r="R36" s="830"/>
      <c r="S36" s="830"/>
      <c r="T36" s="830"/>
      <c r="U36" s="830"/>
      <c r="V36" s="830"/>
      <c r="W36" s="830"/>
      <c r="X36" s="830"/>
      <c r="Y36" s="830"/>
      <c r="Z36" s="830"/>
      <c r="AA36" s="831"/>
      <c r="AB36" s="831"/>
    </row>
    <row r="37" spans="1:35" ht="18.75" customHeight="1">
      <c r="B37" s="642" t="s">
        <v>616</v>
      </c>
      <c r="D37" s="642"/>
      <c r="AA37" s="950" t="s">
        <v>668</v>
      </c>
      <c r="AD37" s="944"/>
      <c r="AE37" s="944"/>
      <c r="AF37" s="944"/>
      <c r="AG37" s="944"/>
    </row>
    <row r="38" spans="1:35" ht="18.75" customHeight="1">
      <c r="B38" s="642" t="s">
        <v>739</v>
      </c>
      <c r="C38" s="642"/>
      <c r="D38" s="642"/>
      <c r="AC38" s="899" t="s">
        <v>556</v>
      </c>
      <c r="AD38" s="954"/>
      <c r="AE38" s="954"/>
      <c r="AF38" s="954"/>
      <c r="AG38" s="954"/>
    </row>
    <row r="39" spans="1:35" ht="18" customHeight="1" thickBot="1">
      <c r="B39" s="642" t="s">
        <v>617</v>
      </c>
      <c r="C39" s="642"/>
      <c r="D39" s="642"/>
      <c r="AC39" s="900" t="s">
        <v>557</v>
      </c>
      <c r="AD39" s="956"/>
      <c r="AE39" s="956"/>
      <c r="AF39" s="956"/>
      <c r="AG39" s="956"/>
    </row>
    <row r="40" spans="1:35" ht="18" customHeight="1" thickTop="1">
      <c r="B40" s="642" t="s">
        <v>618</v>
      </c>
      <c r="C40" s="642"/>
      <c r="D40" s="642"/>
      <c r="AC40" s="901" t="s">
        <v>33</v>
      </c>
      <c r="AD40" s="955"/>
      <c r="AE40" s="955"/>
      <c r="AF40" s="955"/>
      <c r="AG40" s="955"/>
    </row>
    <row r="41" spans="1:35" ht="18" customHeight="1">
      <c r="B41" s="642" t="s">
        <v>619</v>
      </c>
      <c r="C41" s="642"/>
      <c r="D41" s="642"/>
    </row>
    <row r="42" spans="1:35" ht="18" customHeight="1">
      <c r="B42" s="642" t="s">
        <v>623</v>
      </c>
      <c r="C42" s="642"/>
      <c r="D42" s="642"/>
    </row>
    <row r="43" spans="1:35" ht="18" customHeight="1">
      <c r="B43" s="642" t="s">
        <v>624</v>
      </c>
      <c r="C43" s="642"/>
      <c r="D43" s="642"/>
    </row>
    <row r="44" spans="1:35" ht="18" customHeight="1">
      <c r="B44" s="642" t="s">
        <v>738</v>
      </c>
      <c r="C44" s="642"/>
      <c r="D44" s="671"/>
    </row>
    <row r="45" spans="1:35" ht="18" customHeight="1">
      <c r="B45" s="642"/>
      <c r="C45" s="642"/>
    </row>
  </sheetData>
  <mergeCells count="25">
    <mergeCell ref="AI18:AI23"/>
    <mergeCell ref="C32:M32"/>
    <mergeCell ref="AI29:AI31"/>
    <mergeCell ref="B34:M34"/>
    <mergeCell ref="C27:M27"/>
    <mergeCell ref="B33:M33"/>
    <mergeCell ref="C30:M30"/>
    <mergeCell ref="B29:B32"/>
    <mergeCell ref="C29:M29"/>
    <mergeCell ref="A5:A24"/>
    <mergeCell ref="A4:M4"/>
    <mergeCell ref="A25:A33"/>
    <mergeCell ref="B5:M5"/>
    <mergeCell ref="B6:B10"/>
    <mergeCell ref="C6:C7"/>
    <mergeCell ref="B11:B14"/>
    <mergeCell ref="C14:M14"/>
    <mergeCell ref="B24:M24"/>
    <mergeCell ref="C23:M23"/>
    <mergeCell ref="C18:C21"/>
    <mergeCell ref="B16:B17"/>
    <mergeCell ref="B18:B23"/>
    <mergeCell ref="C16:M16"/>
    <mergeCell ref="C8:C9"/>
    <mergeCell ref="C17:M17"/>
  </mergeCells>
  <phoneticPr fontId="5"/>
  <pageMargins left="0.79" right="0.78740157480314965" top="0.39370078740157483" bottom="0.39370078740157483" header="0.27559055118110237" footer="0.19685039370078741"/>
  <pageSetup paperSize="8" scale="4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22"/>
  <sheetViews>
    <sheetView showGridLines="0" zoomScale="70" zoomScaleNormal="70" workbookViewId="0">
      <selection activeCell="L11" sqref="L11"/>
    </sheetView>
  </sheetViews>
  <sheetFormatPr defaultColWidth="9.140625" defaultRowHeight="12"/>
  <cols>
    <col min="1" max="5" width="17.42578125" style="834" customWidth="1"/>
    <col min="6" max="6" width="7.28515625" style="834" customWidth="1"/>
    <col min="7" max="10" width="17.42578125" style="834" customWidth="1"/>
    <col min="11" max="16384" width="9.140625" style="834"/>
  </cols>
  <sheetData>
    <row r="1" spans="1:10">
      <c r="A1" s="1139"/>
      <c r="B1" s="1139"/>
      <c r="C1" s="1139"/>
      <c r="D1" s="1139"/>
      <c r="E1" s="1139"/>
      <c r="F1" s="1139"/>
      <c r="G1" s="1139"/>
      <c r="H1" s="1139"/>
      <c r="I1" s="1139"/>
      <c r="J1" s="1139"/>
    </row>
    <row r="6" spans="1:10" ht="14.25">
      <c r="A6" s="1140" t="s">
        <v>754</v>
      </c>
      <c r="B6" s="1140"/>
      <c r="C6" s="1140"/>
      <c r="D6" s="1140"/>
      <c r="E6" s="1140"/>
      <c r="F6" s="1140"/>
      <c r="G6" s="1140"/>
      <c r="H6" s="1140"/>
      <c r="I6" s="1140"/>
      <c r="J6" s="1140"/>
    </row>
    <row r="7" spans="1:10">
      <c r="A7" s="834" t="s">
        <v>567</v>
      </c>
    </row>
    <row r="8" spans="1:10" ht="27.2" customHeight="1">
      <c r="A8" s="891" t="s">
        <v>568</v>
      </c>
      <c r="B8" s="891" t="s">
        <v>569</v>
      </c>
      <c r="C8" s="891" t="s">
        <v>570</v>
      </c>
      <c r="D8" s="891" t="s">
        <v>571</v>
      </c>
      <c r="E8" s="891" t="s">
        <v>572</v>
      </c>
      <c r="F8" s="891" t="s">
        <v>573</v>
      </c>
      <c r="G8" s="891" t="s">
        <v>576</v>
      </c>
      <c r="H8" s="892" t="s">
        <v>621</v>
      </c>
      <c r="I8" s="892" t="s">
        <v>620</v>
      </c>
      <c r="J8" s="891" t="s">
        <v>574</v>
      </c>
    </row>
    <row r="9" spans="1:10" ht="39.6" customHeight="1">
      <c r="A9" s="835"/>
      <c r="B9" s="835"/>
      <c r="C9" s="835"/>
      <c r="D9" s="835"/>
      <c r="E9" s="835"/>
      <c r="F9" s="835"/>
      <c r="G9" s="835"/>
      <c r="H9" s="835"/>
      <c r="I9" s="835"/>
      <c r="J9" s="835"/>
    </row>
    <row r="10" spans="1:10" ht="39.6" customHeight="1">
      <c r="A10" s="835"/>
      <c r="B10" s="835"/>
      <c r="C10" s="835"/>
      <c r="D10" s="835"/>
      <c r="E10" s="835"/>
      <c r="F10" s="835"/>
      <c r="G10" s="835"/>
      <c r="H10" s="835"/>
      <c r="I10" s="835"/>
      <c r="J10" s="835"/>
    </row>
    <row r="11" spans="1:10" ht="39.6" customHeight="1">
      <c r="A11" s="835"/>
      <c r="B11" s="835"/>
      <c r="C11" s="835"/>
      <c r="D11" s="835"/>
      <c r="E11" s="835"/>
      <c r="F11" s="835"/>
      <c r="G11" s="835"/>
      <c r="H11" s="835"/>
      <c r="I11" s="835"/>
      <c r="J11" s="835"/>
    </row>
    <row r="12" spans="1:10" ht="39.6" customHeight="1">
      <c r="A12" s="835"/>
      <c r="B12" s="835"/>
      <c r="C12" s="835"/>
      <c r="D12" s="835"/>
      <c r="E12" s="835"/>
      <c r="F12" s="835"/>
      <c r="G12" s="835"/>
      <c r="H12" s="835"/>
      <c r="I12" s="835"/>
      <c r="J12" s="835"/>
    </row>
    <row r="13" spans="1:10" ht="39.6" customHeight="1">
      <c r="A13" s="835"/>
      <c r="B13" s="835"/>
      <c r="C13" s="835"/>
      <c r="D13" s="835"/>
      <c r="E13" s="835"/>
      <c r="F13" s="835"/>
      <c r="G13" s="835"/>
      <c r="H13" s="835"/>
      <c r="I13" s="835"/>
      <c r="J13" s="835"/>
    </row>
    <row r="14" spans="1:10" ht="39.6" customHeight="1">
      <c r="A14" s="835"/>
      <c r="B14" s="835"/>
      <c r="C14" s="835"/>
      <c r="D14" s="835"/>
      <c r="E14" s="835"/>
      <c r="F14" s="835"/>
      <c r="G14" s="835"/>
      <c r="H14" s="835"/>
      <c r="I14" s="835"/>
      <c r="J14" s="835"/>
    </row>
    <row r="15" spans="1:10" ht="39.6" customHeight="1">
      <c r="A15" s="835"/>
      <c r="B15" s="835"/>
      <c r="C15" s="835"/>
      <c r="D15" s="835"/>
      <c r="E15" s="835"/>
      <c r="F15" s="835"/>
      <c r="G15" s="835"/>
      <c r="H15" s="835"/>
      <c r="I15" s="835"/>
      <c r="J15" s="835"/>
    </row>
    <row r="16" spans="1:10" ht="39.6" customHeight="1">
      <c r="A16" s="835"/>
      <c r="B16" s="835"/>
      <c r="C16" s="835"/>
      <c r="D16" s="835"/>
      <c r="E16" s="835"/>
      <c r="F16" s="835"/>
      <c r="G16" s="835"/>
      <c r="H16" s="835"/>
      <c r="I16" s="835"/>
      <c r="J16" s="835"/>
    </row>
    <row r="17" spans="1:10" ht="39.6" customHeight="1">
      <c r="A17" s="835"/>
      <c r="B17" s="835"/>
      <c r="C17" s="835"/>
      <c r="D17" s="835"/>
      <c r="E17" s="835"/>
      <c r="F17" s="835"/>
      <c r="G17" s="835"/>
      <c r="H17" s="835"/>
      <c r="I17" s="835"/>
      <c r="J17" s="835"/>
    </row>
    <row r="18" spans="1:10" ht="39.6" customHeight="1">
      <c r="A18" s="835"/>
      <c r="B18" s="835"/>
      <c r="C18" s="835"/>
      <c r="D18" s="835"/>
      <c r="E18" s="835"/>
      <c r="F18" s="835"/>
      <c r="G18" s="835"/>
      <c r="H18" s="835"/>
      <c r="I18" s="835"/>
      <c r="J18" s="835"/>
    </row>
    <row r="19" spans="1:10">
      <c r="A19" s="836" t="s">
        <v>740</v>
      </c>
    </row>
    <row r="20" spans="1:10">
      <c r="A20" s="836" t="s">
        <v>575</v>
      </c>
    </row>
    <row r="21" spans="1:10">
      <c r="A21" s="837" t="s">
        <v>741</v>
      </c>
    </row>
    <row r="22" spans="1:10">
      <c r="A22" s="837" t="s">
        <v>677</v>
      </c>
    </row>
  </sheetData>
  <mergeCells count="2">
    <mergeCell ref="A1:J1"/>
    <mergeCell ref="A6:J6"/>
  </mergeCells>
  <phoneticPr fontId="5"/>
  <pageMargins left="0.25" right="0.25" top="0.75" bottom="0.75" header="0.3" footer="0.3"/>
  <pageSetup paperSize="9" scale="86"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22"/>
  <sheetViews>
    <sheetView showGridLines="0" zoomScale="85" zoomScaleNormal="85" workbookViewId="0">
      <selection activeCell="H11" sqref="H11"/>
    </sheetView>
  </sheetViews>
  <sheetFormatPr defaultColWidth="9.140625" defaultRowHeight="12"/>
  <cols>
    <col min="1" max="5" width="17.42578125" style="834" customWidth="1"/>
    <col min="6" max="6" width="7.28515625" style="834" customWidth="1"/>
    <col min="7" max="10" width="17.42578125" style="834" customWidth="1"/>
    <col min="11" max="16384" width="9.140625" style="834"/>
  </cols>
  <sheetData>
    <row r="1" spans="1:10">
      <c r="A1" s="1139"/>
      <c r="B1" s="1139"/>
      <c r="C1" s="1139"/>
      <c r="D1" s="1139"/>
      <c r="E1" s="1139"/>
      <c r="F1" s="1139"/>
      <c r="G1" s="1139"/>
      <c r="H1" s="1139"/>
      <c r="I1" s="1139"/>
      <c r="J1" s="1139"/>
    </row>
    <row r="6" spans="1:10" ht="14.25">
      <c r="A6" s="1140" t="s">
        <v>755</v>
      </c>
      <c r="B6" s="1140"/>
      <c r="C6" s="1140"/>
      <c r="D6" s="1140"/>
      <c r="E6" s="1140"/>
      <c r="F6" s="1140"/>
      <c r="G6" s="1140"/>
      <c r="H6" s="1140"/>
      <c r="I6" s="1140"/>
      <c r="J6" s="1140"/>
    </row>
    <row r="7" spans="1:10">
      <c r="A7" s="834" t="s">
        <v>567</v>
      </c>
    </row>
    <row r="8" spans="1:10" ht="27.2" customHeight="1">
      <c r="A8" s="891" t="s">
        <v>568</v>
      </c>
      <c r="B8" s="891" t="s">
        <v>569</v>
      </c>
      <c r="C8" s="891" t="s">
        <v>570</v>
      </c>
      <c r="D8" s="891" t="s">
        <v>571</v>
      </c>
      <c r="E8" s="891" t="s">
        <v>572</v>
      </c>
      <c r="F8" s="891" t="s">
        <v>573</v>
      </c>
      <c r="G8" s="891" t="s">
        <v>576</v>
      </c>
      <c r="H8" s="892" t="s">
        <v>621</v>
      </c>
      <c r="I8" s="892" t="s">
        <v>620</v>
      </c>
      <c r="J8" s="891" t="s">
        <v>574</v>
      </c>
    </row>
    <row r="9" spans="1:10" ht="39.6" customHeight="1">
      <c r="A9" s="835"/>
      <c r="B9" s="835"/>
      <c r="C9" s="835"/>
      <c r="D9" s="835"/>
      <c r="E9" s="835"/>
      <c r="F9" s="835"/>
      <c r="G9" s="835"/>
      <c r="H9" s="835"/>
      <c r="I9" s="835"/>
      <c r="J9" s="835"/>
    </row>
    <row r="10" spans="1:10" ht="39.6" customHeight="1">
      <c r="A10" s="835"/>
      <c r="B10" s="835"/>
      <c r="C10" s="835"/>
      <c r="D10" s="835"/>
      <c r="E10" s="835"/>
      <c r="F10" s="835"/>
      <c r="G10" s="835"/>
      <c r="H10" s="835"/>
      <c r="I10" s="835"/>
      <c r="J10" s="835"/>
    </row>
    <row r="11" spans="1:10" ht="39.6" customHeight="1">
      <c r="A11" s="835"/>
      <c r="B11" s="835"/>
      <c r="C11" s="835"/>
      <c r="D11" s="835"/>
      <c r="E11" s="835"/>
      <c r="F11" s="835"/>
      <c r="G11" s="835"/>
      <c r="H11" s="835"/>
      <c r="I11" s="835"/>
      <c r="J11" s="835"/>
    </row>
    <row r="12" spans="1:10" ht="39.6" customHeight="1">
      <c r="A12" s="835"/>
      <c r="B12" s="835"/>
      <c r="C12" s="835"/>
      <c r="D12" s="835"/>
      <c r="E12" s="835"/>
      <c r="F12" s="835"/>
      <c r="G12" s="835"/>
      <c r="H12" s="835"/>
      <c r="I12" s="835"/>
      <c r="J12" s="835"/>
    </row>
    <row r="13" spans="1:10" ht="39.6" customHeight="1">
      <c r="A13" s="835"/>
      <c r="B13" s="835"/>
      <c r="C13" s="835"/>
      <c r="D13" s="835"/>
      <c r="E13" s="835"/>
      <c r="F13" s="835"/>
      <c r="G13" s="835"/>
      <c r="H13" s="835"/>
      <c r="I13" s="835"/>
      <c r="J13" s="835"/>
    </row>
    <row r="14" spans="1:10" ht="39.6" customHeight="1">
      <c r="A14" s="835"/>
      <c r="B14" s="835"/>
      <c r="C14" s="835"/>
      <c r="D14" s="835"/>
      <c r="E14" s="835"/>
      <c r="F14" s="835"/>
      <c r="G14" s="835"/>
      <c r="H14" s="835"/>
      <c r="I14" s="835"/>
      <c r="J14" s="835"/>
    </row>
    <row r="15" spans="1:10" ht="39.6" customHeight="1">
      <c r="A15" s="835"/>
      <c r="B15" s="835"/>
      <c r="C15" s="835"/>
      <c r="D15" s="835"/>
      <c r="E15" s="835"/>
      <c r="F15" s="835"/>
      <c r="G15" s="835"/>
      <c r="H15" s="835"/>
      <c r="I15" s="835"/>
      <c r="J15" s="835"/>
    </row>
    <row r="16" spans="1:10" ht="39.6" customHeight="1">
      <c r="A16" s="835"/>
      <c r="B16" s="835"/>
      <c r="C16" s="835"/>
      <c r="D16" s="835"/>
      <c r="E16" s="835"/>
      <c r="F16" s="835"/>
      <c r="G16" s="835"/>
      <c r="H16" s="835"/>
      <c r="I16" s="835"/>
      <c r="J16" s="835"/>
    </row>
    <row r="17" spans="1:10" ht="39.6" customHeight="1">
      <c r="A17" s="835"/>
      <c r="B17" s="835"/>
      <c r="C17" s="835"/>
      <c r="D17" s="835"/>
      <c r="E17" s="835"/>
      <c r="F17" s="835"/>
      <c r="G17" s="835"/>
      <c r="H17" s="835"/>
      <c r="I17" s="835"/>
      <c r="J17" s="835"/>
    </row>
    <row r="18" spans="1:10" ht="39.6" customHeight="1">
      <c r="A18" s="835"/>
      <c r="B18" s="835"/>
      <c r="C18" s="835"/>
      <c r="D18" s="835"/>
      <c r="E18" s="835"/>
      <c r="F18" s="835"/>
      <c r="G18" s="835"/>
      <c r="H18" s="835"/>
      <c r="I18" s="835"/>
      <c r="J18" s="835"/>
    </row>
    <row r="19" spans="1:10">
      <c r="A19" s="836" t="s">
        <v>740</v>
      </c>
    </row>
    <row r="20" spans="1:10">
      <c r="A20" s="836" t="s">
        <v>575</v>
      </c>
    </row>
    <row r="21" spans="1:10">
      <c r="A21" s="837" t="s">
        <v>741</v>
      </c>
    </row>
    <row r="22" spans="1:10">
      <c r="A22" s="837" t="s">
        <v>677</v>
      </c>
    </row>
  </sheetData>
  <mergeCells count="2">
    <mergeCell ref="A1:J1"/>
    <mergeCell ref="A6:J6"/>
  </mergeCells>
  <phoneticPr fontId="5"/>
  <pageMargins left="0.25" right="0.25" top="0.75" bottom="0.75" header="0.3" footer="0.3"/>
  <pageSetup paperSize="9" scale="86"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EB616-3B76-4926-A37D-A63A59C0775C}">
  <dimension ref="A1:L337"/>
  <sheetViews>
    <sheetView showGridLines="0" tabSelected="1" view="pageBreakPreview" zoomScaleNormal="100" zoomScaleSheetLayoutView="100" workbookViewId="0">
      <selection activeCell="J12" sqref="J12"/>
    </sheetView>
  </sheetViews>
  <sheetFormatPr defaultRowHeight="13.5"/>
  <cols>
    <col min="1" max="1" width="1.85546875" style="1179" customWidth="1"/>
    <col min="2" max="5" width="19.140625" style="1179" customWidth="1"/>
    <col min="6" max="6" width="16.140625" style="1179" customWidth="1"/>
    <col min="7" max="7" width="8.7109375" style="1179" customWidth="1"/>
    <col min="8" max="8" width="13" style="1179" customWidth="1"/>
    <col min="9" max="9" width="18.140625" style="1179" customWidth="1"/>
    <col min="10" max="10" width="15.42578125" style="1179" customWidth="1"/>
    <col min="11" max="11" width="16.140625" style="1179" customWidth="1"/>
    <col min="12" max="12" width="3" style="1179" customWidth="1"/>
    <col min="13" max="16384" width="9.140625" style="1179"/>
  </cols>
  <sheetData>
    <row r="1" spans="1:12" ht="22.5" customHeight="1">
      <c r="A1" s="1177"/>
      <c r="B1" s="1178" t="s">
        <v>756</v>
      </c>
      <c r="C1" s="1178"/>
      <c r="D1" s="1178"/>
      <c r="E1" s="1178"/>
      <c r="F1" s="1178"/>
      <c r="G1" s="1178"/>
      <c r="H1" s="1178"/>
      <c r="I1" s="1178"/>
      <c r="J1" s="1178"/>
      <c r="K1" s="1178"/>
      <c r="L1" s="1177"/>
    </row>
    <row r="2" spans="1:12" ht="22.5" customHeight="1">
      <c r="A2" s="1177"/>
      <c r="B2" s="1178"/>
      <c r="C2" s="1178"/>
      <c r="D2" s="1178"/>
      <c r="E2" s="1178"/>
      <c r="F2" s="1178"/>
      <c r="G2" s="1178"/>
      <c r="H2" s="1178"/>
      <c r="I2" s="1178"/>
      <c r="J2" s="1178"/>
      <c r="K2" s="1178"/>
      <c r="L2" s="1177"/>
    </row>
    <row r="3" spans="1:12" ht="14.1" customHeight="1">
      <c r="A3" s="1177"/>
      <c r="G3" s="1177"/>
    </row>
    <row r="4" spans="1:12" ht="14.1" customHeight="1">
      <c r="A4" s="1177"/>
      <c r="B4" s="1179" t="s">
        <v>757</v>
      </c>
      <c r="C4" s="1179" t="s">
        <v>758</v>
      </c>
      <c r="G4" s="1179" t="s">
        <v>759</v>
      </c>
    </row>
    <row r="5" spans="1:12" ht="14.1" customHeight="1">
      <c r="A5" s="1177"/>
      <c r="B5" s="1177"/>
      <c r="C5" s="1177"/>
      <c r="D5" s="1177"/>
      <c r="E5" s="1177"/>
      <c r="F5" s="1177"/>
      <c r="G5" s="1179" t="s">
        <v>760</v>
      </c>
      <c r="K5" s="1177"/>
    </row>
    <row r="6" spans="1:12" ht="14.1" customHeight="1" thickBot="1">
      <c r="A6" s="1177"/>
      <c r="B6" s="1177"/>
      <c r="C6" s="1177"/>
      <c r="D6" s="1177"/>
      <c r="E6" s="1177"/>
      <c r="F6" s="1177"/>
      <c r="G6" s="1177"/>
      <c r="H6" s="1177"/>
      <c r="I6" s="1177"/>
      <c r="J6" s="1177"/>
      <c r="K6" s="1177"/>
      <c r="L6" s="1177"/>
    </row>
    <row r="7" spans="1:12" ht="14.1" customHeight="1">
      <c r="A7" s="1177"/>
      <c r="B7" s="1180" t="s">
        <v>761</v>
      </c>
      <c r="C7" s="1181" t="s">
        <v>762</v>
      </c>
      <c r="D7" s="1181" t="s">
        <v>763</v>
      </c>
      <c r="E7" s="1181" t="s">
        <v>764</v>
      </c>
      <c r="F7" s="1181" t="s">
        <v>765</v>
      </c>
      <c r="G7" s="1182" t="s">
        <v>766</v>
      </c>
      <c r="H7" s="1183" t="s">
        <v>767</v>
      </c>
      <c r="I7" s="1181" t="s">
        <v>768</v>
      </c>
      <c r="J7" s="1182" t="s">
        <v>769</v>
      </c>
      <c r="K7" s="1184" t="s">
        <v>770</v>
      </c>
      <c r="L7" s="1177"/>
    </row>
    <row r="8" spans="1:12" ht="35.450000000000003" customHeight="1">
      <c r="A8" s="1177"/>
      <c r="B8" s="1185" t="s">
        <v>771</v>
      </c>
      <c r="C8" s="1186"/>
      <c r="D8" s="1186"/>
      <c r="E8" s="1186"/>
      <c r="F8" s="1187"/>
      <c r="G8" s="1188" t="s">
        <v>772</v>
      </c>
      <c r="H8" s="1189">
        <v>1</v>
      </c>
      <c r="I8" s="1190"/>
      <c r="J8" s="1191">
        <f>J9+J15+J27+J33+J44+J138+J215+J246+J253+J257+J261+J267</f>
        <v>0</v>
      </c>
      <c r="K8" s="1192"/>
      <c r="L8" s="1177"/>
    </row>
    <row r="9" spans="1:12" ht="35.450000000000003" customHeight="1">
      <c r="A9" s="1177"/>
      <c r="B9" s="1193"/>
      <c r="C9" s="1187" t="s">
        <v>773</v>
      </c>
      <c r="D9" s="1186"/>
      <c r="E9" s="1186"/>
      <c r="F9" s="1187"/>
      <c r="G9" s="1188" t="s">
        <v>772</v>
      </c>
      <c r="H9" s="1189">
        <v>1</v>
      </c>
      <c r="I9" s="1190"/>
      <c r="J9" s="1191">
        <f>J10+J12</f>
        <v>0</v>
      </c>
      <c r="K9" s="1192"/>
      <c r="L9" s="1177"/>
    </row>
    <row r="10" spans="1:12" ht="35.450000000000003" customHeight="1">
      <c r="A10" s="1177"/>
      <c r="B10" s="1193"/>
      <c r="C10" s="1186"/>
      <c r="D10" s="1187" t="s">
        <v>774</v>
      </c>
      <c r="E10" s="1186"/>
      <c r="F10" s="1187"/>
      <c r="G10" s="1188" t="s">
        <v>772</v>
      </c>
      <c r="H10" s="1189">
        <v>1</v>
      </c>
      <c r="I10" s="1190"/>
      <c r="J10" s="1191">
        <f>J11</f>
        <v>0</v>
      </c>
      <c r="K10" s="1192"/>
      <c r="L10" s="1177"/>
    </row>
    <row r="11" spans="1:12" ht="35.450000000000003" customHeight="1">
      <c r="A11" s="1177"/>
      <c r="B11" s="1193"/>
      <c r="C11" s="1186"/>
      <c r="D11" s="1186"/>
      <c r="E11" s="1187" t="s">
        <v>775</v>
      </c>
      <c r="F11" s="1187" t="s">
        <v>776</v>
      </c>
      <c r="G11" s="1188" t="s">
        <v>772</v>
      </c>
      <c r="H11" s="1189">
        <v>1</v>
      </c>
      <c r="I11" s="1190"/>
      <c r="J11" s="1194"/>
      <c r="K11" s="1192"/>
      <c r="L11" s="1177"/>
    </row>
    <row r="12" spans="1:12" ht="35.450000000000003" customHeight="1">
      <c r="A12" s="1177"/>
      <c r="B12" s="1193"/>
      <c r="C12" s="1186"/>
      <c r="D12" s="1187" t="s">
        <v>777</v>
      </c>
      <c r="E12" s="1186"/>
      <c r="F12" s="1187"/>
      <c r="G12" s="1188" t="s">
        <v>772</v>
      </c>
      <c r="H12" s="1189">
        <v>1</v>
      </c>
      <c r="I12" s="1190"/>
      <c r="J12" s="1191">
        <f>SUM(J13:J14)</f>
        <v>0</v>
      </c>
      <c r="K12" s="1192"/>
      <c r="L12" s="1177"/>
    </row>
    <row r="13" spans="1:12" ht="35.450000000000003" customHeight="1">
      <c r="A13" s="1177"/>
      <c r="B13" s="1193"/>
      <c r="C13" s="1186"/>
      <c r="D13" s="1186"/>
      <c r="E13" s="1187" t="s">
        <v>778</v>
      </c>
      <c r="F13" s="1187" t="s">
        <v>779</v>
      </c>
      <c r="G13" s="1188" t="s">
        <v>780</v>
      </c>
      <c r="H13" s="1189">
        <v>2600</v>
      </c>
      <c r="I13" s="1195"/>
      <c r="J13" s="1191">
        <f>ROUNDDOWN(I13*H13,0)</f>
        <v>0</v>
      </c>
      <c r="K13" s="1192"/>
      <c r="L13" s="1177"/>
    </row>
    <row r="14" spans="1:12" ht="35.450000000000003" customHeight="1">
      <c r="A14" s="1177"/>
      <c r="B14" s="1193"/>
      <c r="C14" s="1186"/>
      <c r="D14" s="1186"/>
      <c r="E14" s="1187" t="s">
        <v>778</v>
      </c>
      <c r="F14" s="1187" t="s">
        <v>781</v>
      </c>
      <c r="G14" s="1188" t="s">
        <v>780</v>
      </c>
      <c r="H14" s="1189">
        <v>2600</v>
      </c>
      <c r="I14" s="1195"/>
      <c r="J14" s="1191">
        <f>ROUNDDOWN(I14*H14,0)</f>
        <v>0</v>
      </c>
      <c r="K14" s="1192"/>
      <c r="L14" s="1177"/>
    </row>
    <row r="15" spans="1:12" ht="35.450000000000003" customHeight="1">
      <c r="A15" s="1177"/>
      <c r="B15" s="1193"/>
      <c r="C15" s="1187" t="s">
        <v>782</v>
      </c>
      <c r="D15" s="1186"/>
      <c r="E15" s="1186"/>
      <c r="F15" s="1187"/>
      <c r="G15" s="1188" t="s">
        <v>772</v>
      </c>
      <c r="H15" s="1189">
        <v>1</v>
      </c>
      <c r="I15" s="1190"/>
      <c r="J15" s="1191">
        <f>J16+J23</f>
        <v>0</v>
      </c>
      <c r="K15" s="1192"/>
      <c r="L15" s="1177"/>
    </row>
    <row r="16" spans="1:12" ht="35.450000000000003" customHeight="1">
      <c r="A16" s="1177"/>
      <c r="B16" s="1193"/>
      <c r="C16" s="1186"/>
      <c r="D16" s="1187" t="s">
        <v>783</v>
      </c>
      <c r="E16" s="1186"/>
      <c r="F16" s="1187"/>
      <c r="G16" s="1188" t="s">
        <v>772</v>
      </c>
      <c r="H16" s="1189">
        <v>1</v>
      </c>
      <c r="I16" s="1190"/>
      <c r="J16" s="1191">
        <f>SUM(J17:J22)</f>
        <v>0</v>
      </c>
      <c r="K16" s="1192"/>
      <c r="L16" s="1177"/>
    </row>
    <row r="17" spans="1:12" ht="35.450000000000003" customHeight="1">
      <c r="A17" s="1177"/>
      <c r="B17" s="1193"/>
      <c r="C17" s="1186"/>
      <c r="D17" s="1186"/>
      <c r="E17" s="1187" t="s">
        <v>784</v>
      </c>
      <c r="F17" s="1187" t="s">
        <v>785</v>
      </c>
      <c r="G17" s="1188" t="s">
        <v>786</v>
      </c>
      <c r="H17" s="1189">
        <v>209</v>
      </c>
      <c r="I17" s="1195"/>
      <c r="J17" s="1191">
        <f t="shared" ref="J17:J22" si="0">ROUNDDOWN(I17*H17,0)</f>
        <v>0</v>
      </c>
      <c r="K17" s="1192"/>
      <c r="L17" s="1177"/>
    </row>
    <row r="18" spans="1:12" ht="35.450000000000003" customHeight="1">
      <c r="A18" s="1177"/>
      <c r="B18" s="1193"/>
      <c r="C18" s="1186"/>
      <c r="D18" s="1186"/>
      <c r="E18" s="1187" t="s">
        <v>784</v>
      </c>
      <c r="F18" s="1187" t="s">
        <v>787</v>
      </c>
      <c r="G18" s="1188" t="s">
        <v>786</v>
      </c>
      <c r="H18" s="1189">
        <v>348</v>
      </c>
      <c r="I18" s="1195"/>
      <c r="J18" s="1191">
        <f t="shared" si="0"/>
        <v>0</v>
      </c>
      <c r="K18" s="1192"/>
      <c r="L18" s="1177"/>
    </row>
    <row r="19" spans="1:12" ht="35.450000000000003" customHeight="1">
      <c r="A19" s="1177"/>
      <c r="B19" s="1193"/>
      <c r="C19" s="1186"/>
      <c r="D19" s="1186"/>
      <c r="E19" s="1187" t="s">
        <v>788</v>
      </c>
      <c r="F19" s="1187" t="s">
        <v>785</v>
      </c>
      <c r="G19" s="1188" t="s">
        <v>786</v>
      </c>
      <c r="H19" s="1189">
        <v>209</v>
      </c>
      <c r="I19" s="1195"/>
      <c r="J19" s="1191">
        <f t="shared" si="0"/>
        <v>0</v>
      </c>
      <c r="K19" s="1192"/>
      <c r="L19" s="1177"/>
    </row>
    <row r="20" spans="1:12" ht="35.450000000000003" customHeight="1">
      <c r="A20" s="1177"/>
      <c r="B20" s="1193"/>
      <c r="C20" s="1186"/>
      <c r="D20" s="1186"/>
      <c r="E20" s="1187" t="s">
        <v>788</v>
      </c>
      <c r="F20" s="1187" t="s">
        <v>787</v>
      </c>
      <c r="G20" s="1188" t="s">
        <v>786</v>
      </c>
      <c r="H20" s="1189">
        <v>348</v>
      </c>
      <c r="I20" s="1195"/>
      <c r="J20" s="1191">
        <f t="shared" si="0"/>
        <v>0</v>
      </c>
      <c r="K20" s="1192"/>
      <c r="L20" s="1177"/>
    </row>
    <row r="21" spans="1:12" ht="59.1" customHeight="1">
      <c r="A21" s="1177"/>
      <c r="B21" s="1193"/>
      <c r="C21" s="1186"/>
      <c r="D21" s="1186"/>
      <c r="E21" s="1187" t="s">
        <v>789</v>
      </c>
      <c r="F21" s="1187" t="s">
        <v>790</v>
      </c>
      <c r="G21" s="1188" t="s">
        <v>791</v>
      </c>
      <c r="H21" s="1189">
        <v>2730</v>
      </c>
      <c r="I21" s="1195"/>
      <c r="J21" s="1191">
        <f t="shared" si="0"/>
        <v>0</v>
      </c>
      <c r="K21" s="1192"/>
      <c r="L21" s="1177"/>
    </row>
    <row r="22" spans="1:12" ht="47.25" customHeight="1">
      <c r="A22" s="1177"/>
      <c r="B22" s="1193"/>
      <c r="C22" s="1186"/>
      <c r="D22" s="1186"/>
      <c r="E22" s="1187" t="s">
        <v>792</v>
      </c>
      <c r="F22" s="1187" t="s">
        <v>793</v>
      </c>
      <c r="G22" s="1188" t="s">
        <v>794</v>
      </c>
      <c r="H22" s="1189">
        <v>1390</v>
      </c>
      <c r="I22" s="1195"/>
      <c r="J22" s="1191">
        <f t="shared" si="0"/>
        <v>0</v>
      </c>
      <c r="K22" s="1192"/>
      <c r="L22" s="1177"/>
    </row>
    <row r="23" spans="1:12" ht="35.450000000000003" customHeight="1">
      <c r="A23" s="1177"/>
      <c r="B23" s="1193"/>
      <c r="C23" s="1186"/>
      <c r="D23" s="1187" t="s">
        <v>795</v>
      </c>
      <c r="E23" s="1186"/>
      <c r="F23" s="1187"/>
      <c r="G23" s="1188" t="s">
        <v>772</v>
      </c>
      <c r="H23" s="1189">
        <v>1</v>
      </c>
      <c r="I23" s="1190"/>
      <c r="J23" s="1191">
        <f>SUM(J24:J26)</f>
        <v>0</v>
      </c>
      <c r="K23" s="1192"/>
      <c r="L23" s="1177"/>
    </row>
    <row r="24" spans="1:12" ht="47.25" customHeight="1">
      <c r="A24" s="1177"/>
      <c r="B24" s="1193"/>
      <c r="C24" s="1186"/>
      <c r="D24" s="1186"/>
      <c r="E24" s="1187" t="s">
        <v>796</v>
      </c>
      <c r="F24" s="1187" t="s">
        <v>797</v>
      </c>
      <c r="G24" s="1188" t="s">
        <v>794</v>
      </c>
      <c r="H24" s="1189">
        <v>1390</v>
      </c>
      <c r="I24" s="1195"/>
      <c r="J24" s="1191">
        <f>ROUNDDOWN(I24*H24,0)</f>
        <v>0</v>
      </c>
      <c r="K24" s="1192"/>
      <c r="L24" s="1177"/>
    </row>
    <row r="25" spans="1:12" ht="82.7" customHeight="1">
      <c r="A25" s="1177"/>
      <c r="B25" s="1193"/>
      <c r="C25" s="1186"/>
      <c r="D25" s="1186"/>
      <c r="E25" s="1187" t="s">
        <v>798</v>
      </c>
      <c r="F25" s="1187" t="s">
        <v>799</v>
      </c>
      <c r="G25" s="1188" t="s">
        <v>794</v>
      </c>
      <c r="H25" s="1189">
        <v>1390</v>
      </c>
      <c r="I25" s="1195"/>
      <c r="J25" s="1191">
        <f>ROUNDDOWN(I25*H25,0)</f>
        <v>0</v>
      </c>
      <c r="K25" s="1192"/>
      <c r="L25" s="1177"/>
    </row>
    <row r="26" spans="1:12" ht="70.900000000000006" customHeight="1">
      <c r="A26" s="1177"/>
      <c r="B26" s="1193"/>
      <c r="C26" s="1186"/>
      <c r="D26" s="1186"/>
      <c r="E26" s="1187" t="s">
        <v>800</v>
      </c>
      <c r="F26" s="1187" t="s">
        <v>801</v>
      </c>
      <c r="G26" s="1188" t="s">
        <v>794</v>
      </c>
      <c r="H26" s="1189">
        <v>1390</v>
      </c>
      <c r="I26" s="1195"/>
      <c r="J26" s="1191">
        <f>ROUNDDOWN(I26*H26,0)</f>
        <v>0</v>
      </c>
      <c r="K26" s="1192"/>
      <c r="L26" s="1177"/>
    </row>
    <row r="27" spans="1:12" ht="35.450000000000003" customHeight="1">
      <c r="A27" s="1177"/>
      <c r="B27" s="1193"/>
      <c r="C27" s="1187" t="s">
        <v>802</v>
      </c>
      <c r="D27" s="1186"/>
      <c r="E27" s="1186"/>
      <c r="F27" s="1187"/>
      <c r="G27" s="1188" t="s">
        <v>772</v>
      </c>
      <c r="H27" s="1189">
        <v>1</v>
      </c>
      <c r="I27" s="1190"/>
      <c r="J27" s="1191">
        <f>J28</f>
        <v>0</v>
      </c>
      <c r="K27" s="1192"/>
      <c r="L27" s="1177"/>
    </row>
    <row r="28" spans="1:12" ht="35.450000000000003" customHeight="1">
      <c r="A28" s="1177"/>
      <c r="B28" s="1193"/>
      <c r="C28" s="1186"/>
      <c r="D28" s="1187" t="s">
        <v>783</v>
      </c>
      <c r="E28" s="1186"/>
      <c r="F28" s="1187"/>
      <c r="G28" s="1188" t="s">
        <v>772</v>
      </c>
      <c r="H28" s="1189">
        <v>1</v>
      </c>
      <c r="I28" s="1190"/>
      <c r="J28" s="1191">
        <f>SUM(J29:J32)</f>
        <v>0</v>
      </c>
      <c r="K28" s="1192"/>
      <c r="L28" s="1177"/>
    </row>
    <row r="29" spans="1:12" ht="35.450000000000003" customHeight="1">
      <c r="A29" s="1177"/>
      <c r="B29" s="1193"/>
      <c r="C29" s="1186"/>
      <c r="D29" s="1186"/>
      <c r="E29" s="1187" t="s">
        <v>784</v>
      </c>
      <c r="F29" s="1187" t="s">
        <v>785</v>
      </c>
      <c r="G29" s="1188" t="s">
        <v>786</v>
      </c>
      <c r="H29" s="1189">
        <v>253</v>
      </c>
      <c r="I29" s="1195"/>
      <c r="J29" s="1191">
        <f>ROUNDDOWN(I29*H29,0)</f>
        <v>0</v>
      </c>
      <c r="K29" s="1192"/>
      <c r="L29" s="1177"/>
    </row>
    <row r="30" spans="1:12" ht="35.450000000000003" customHeight="1">
      <c r="A30" s="1177"/>
      <c r="B30" s="1193"/>
      <c r="C30" s="1186"/>
      <c r="D30" s="1186"/>
      <c r="E30" s="1187" t="s">
        <v>788</v>
      </c>
      <c r="F30" s="1187" t="s">
        <v>785</v>
      </c>
      <c r="G30" s="1188" t="s">
        <v>786</v>
      </c>
      <c r="H30" s="1189">
        <v>253</v>
      </c>
      <c r="I30" s="1195"/>
      <c r="J30" s="1191">
        <f>ROUNDDOWN(I30*H30,0)</f>
        <v>0</v>
      </c>
      <c r="K30" s="1192"/>
      <c r="L30" s="1177"/>
    </row>
    <row r="31" spans="1:12" ht="35.450000000000003" customHeight="1">
      <c r="A31" s="1177"/>
      <c r="B31" s="1193"/>
      <c r="C31" s="1186"/>
      <c r="D31" s="1186"/>
      <c r="E31" s="1187" t="s">
        <v>789</v>
      </c>
      <c r="F31" s="1187" t="s">
        <v>803</v>
      </c>
      <c r="G31" s="1188" t="s">
        <v>791</v>
      </c>
      <c r="H31" s="1189">
        <v>5110</v>
      </c>
      <c r="I31" s="1195"/>
      <c r="J31" s="1191">
        <f>ROUNDDOWN(I31*H31,0)</f>
        <v>0</v>
      </c>
      <c r="K31" s="1192"/>
      <c r="L31" s="1177"/>
    </row>
    <row r="32" spans="1:12" ht="35.450000000000003" customHeight="1">
      <c r="A32" s="1177"/>
      <c r="B32" s="1193"/>
      <c r="C32" s="1186"/>
      <c r="D32" s="1186"/>
      <c r="E32" s="1187" t="s">
        <v>792</v>
      </c>
      <c r="F32" s="1187" t="s">
        <v>804</v>
      </c>
      <c r="G32" s="1188" t="s">
        <v>794</v>
      </c>
      <c r="H32" s="1189">
        <v>2350</v>
      </c>
      <c r="I32" s="1195"/>
      <c r="J32" s="1191">
        <f>ROUNDDOWN(I32*H32,0)</f>
        <v>0</v>
      </c>
      <c r="K32" s="1192"/>
      <c r="L32" s="1177"/>
    </row>
    <row r="33" spans="1:12" ht="35.450000000000003" customHeight="1">
      <c r="A33" s="1177"/>
      <c r="B33" s="1193"/>
      <c r="C33" s="1187" t="s">
        <v>805</v>
      </c>
      <c r="D33" s="1186"/>
      <c r="E33" s="1186"/>
      <c r="F33" s="1187"/>
      <c r="G33" s="1188" t="s">
        <v>772</v>
      </c>
      <c r="H33" s="1189">
        <v>1</v>
      </c>
      <c r="I33" s="1190"/>
      <c r="J33" s="1191">
        <f>J34+J36+J39</f>
        <v>0</v>
      </c>
      <c r="K33" s="1192"/>
      <c r="L33" s="1177"/>
    </row>
    <row r="34" spans="1:12" ht="35.450000000000003" customHeight="1">
      <c r="A34" s="1177"/>
      <c r="B34" s="1193"/>
      <c r="C34" s="1186"/>
      <c r="D34" s="1187" t="s">
        <v>806</v>
      </c>
      <c r="E34" s="1186"/>
      <c r="F34" s="1187"/>
      <c r="G34" s="1188" t="s">
        <v>772</v>
      </c>
      <c r="H34" s="1189">
        <v>1</v>
      </c>
      <c r="I34" s="1190"/>
      <c r="J34" s="1191">
        <f>J35</f>
        <v>0</v>
      </c>
      <c r="K34" s="1192"/>
      <c r="L34" s="1177"/>
    </row>
    <row r="35" spans="1:12" ht="35.450000000000003" customHeight="1">
      <c r="A35" s="1177"/>
      <c r="B35" s="1193"/>
      <c r="C35" s="1186"/>
      <c r="D35" s="1186"/>
      <c r="E35" s="1187" t="s">
        <v>807</v>
      </c>
      <c r="F35" s="1187" t="s">
        <v>808</v>
      </c>
      <c r="G35" s="1188" t="s">
        <v>786</v>
      </c>
      <c r="H35" s="1189">
        <v>3100</v>
      </c>
      <c r="I35" s="1195"/>
      <c r="J35" s="1191">
        <f>ROUNDDOWN(I35*H35,0)</f>
        <v>0</v>
      </c>
      <c r="K35" s="1192"/>
      <c r="L35" s="1177"/>
    </row>
    <row r="36" spans="1:12" ht="35.450000000000003" customHeight="1">
      <c r="A36" s="1177"/>
      <c r="B36" s="1193"/>
      <c r="C36" s="1186"/>
      <c r="D36" s="1187" t="s">
        <v>809</v>
      </c>
      <c r="E36" s="1186"/>
      <c r="F36" s="1187"/>
      <c r="G36" s="1188" t="s">
        <v>772</v>
      </c>
      <c r="H36" s="1189">
        <v>1</v>
      </c>
      <c r="I36" s="1190"/>
      <c r="J36" s="1191">
        <f>SUM(J37:J38)</f>
        <v>0</v>
      </c>
      <c r="K36" s="1192"/>
      <c r="L36" s="1177"/>
    </row>
    <row r="37" spans="1:12" ht="35.450000000000003" customHeight="1">
      <c r="A37" s="1177"/>
      <c r="B37" s="1193"/>
      <c r="C37" s="1186"/>
      <c r="D37" s="1186"/>
      <c r="E37" s="1187" t="s">
        <v>810</v>
      </c>
      <c r="F37" s="1187" t="s">
        <v>811</v>
      </c>
      <c r="G37" s="1188" t="s">
        <v>786</v>
      </c>
      <c r="H37" s="1189">
        <v>860</v>
      </c>
      <c r="I37" s="1195"/>
      <c r="J37" s="1191">
        <f>ROUNDDOWN(I37*H37,0)</f>
        <v>0</v>
      </c>
      <c r="K37" s="1192"/>
      <c r="L37" s="1177"/>
    </row>
    <row r="38" spans="1:12" ht="35.450000000000003" customHeight="1">
      <c r="A38" s="1177"/>
      <c r="B38" s="1193"/>
      <c r="C38" s="1186"/>
      <c r="D38" s="1186"/>
      <c r="E38" s="1187" t="s">
        <v>810</v>
      </c>
      <c r="F38" s="1187" t="s">
        <v>812</v>
      </c>
      <c r="G38" s="1188" t="s">
        <v>786</v>
      </c>
      <c r="H38" s="1189">
        <v>500</v>
      </c>
      <c r="I38" s="1195"/>
      <c r="J38" s="1191">
        <f>ROUNDDOWN(I38*H38,0)</f>
        <v>0</v>
      </c>
      <c r="K38" s="1192"/>
      <c r="L38" s="1177"/>
    </row>
    <row r="39" spans="1:12" ht="35.450000000000003" customHeight="1">
      <c r="A39" s="1177"/>
      <c r="B39" s="1193"/>
      <c r="C39" s="1186"/>
      <c r="D39" s="1187" t="s">
        <v>813</v>
      </c>
      <c r="E39" s="1186"/>
      <c r="F39" s="1187"/>
      <c r="G39" s="1188" t="s">
        <v>772</v>
      </c>
      <c r="H39" s="1189">
        <v>1</v>
      </c>
      <c r="I39" s="1190"/>
      <c r="J39" s="1191">
        <f>SUM(J40:J43)</f>
        <v>0</v>
      </c>
      <c r="K39" s="1192"/>
      <c r="L39" s="1177"/>
    </row>
    <row r="40" spans="1:12" ht="35.450000000000003" customHeight="1">
      <c r="A40" s="1177"/>
      <c r="B40" s="1193"/>
      <c r="C40" s="1186"/>
      <c r="D40" s="1186"/>
      <c r="E40" s="1187" t="s">
        <v>814</v>
      </c>
      <c r="F40" s="1187"/>
      <c r="G40" s="1188" t="s">
        <v>772</v>
      </c>
      <c r="H40" s="1189">
        <v>1</v>
      </c>
      <c r="I40" s="1190"/>
      <c r="J40" s="1194"/>
      <c r="K40" s="1192"/>
      <c r="L40" s="1177"/>
    </row>
    <row r="41" spans="1:12" ht="35.450000000000003" customHeight="1">
      <c r="A41" s="1177"/>
      <c r="B41" s="1193"/>
      <c r="C41" s="1186"/>
      <c r="D41" s="1186"/>
      <c r="E41" s="1187" t="s">
        <v>815</v>
      </c>
      <c r="F41" s="1187" t="s">
        <v>816</v>
      </c>
      <c r="G41" s="1188" t="s">
        <v>786</v>
      </c>
      <c r="H41" s="1189">
        <v>3000</v>
      </c>
      <c r="I41" s="1195"/>
      <c r="J41" s="1191">
        <f>ROUNDDOWN(I41*H41,0)</f>
        <v>0</v>
      </c>
      <c r="K41" s="1192"/>
      <c r="L41" s="1177"/>
    </row>
    <row r="42" spans="1:12" ht="35.450000000000003" customHeight="1">
      <c r="A42" s="1177"/>
      <c r="B42" s="1193"/>
      <c r="C42" s="1186"/>
      <c r="D42" s="1186"/>
      <c r="E42" s="1187" t="s">
        <v>814</v>
      </c>
      <c r="F42" s="1187" t="s">
        <v>817</v>
      </c>
      <c r="G42" s="1188" t="s">
        <v>786</v>
      </c>
      <c r="H42" s="1189">
        <v>3020</v>
      </c>
      <c r="I42" s="1195"/>
      <c r="J42" s="1191">
        <f>ROUNDDOWN(I42*H42,0)</f>
        <v>0</v>
      </c>
      <c r="K42" s="1192"/>
      <c r="L42" s="1177"/>
    </row>
    <row r="43" spans="1:12" ht="35.450000000000003" customHeight="1">
      <c r="A43" s="1177"/>
      <c r="B43" s="1193"/>
      <c r="C43" s="1186"/>
      <c r="D43" s="1186"/>
      <c r="E43" s="1187" t="s">
        <v>818</v>
      </c>
      <c r="F43" s="1187" t="s">
        <v>819</v>
      </c>
      <c r="G43" s="1188" t="s">
        <v>786</v>
      </c>
      <c r="H43" s="1189">
        <v>3000</v>
      </c>
      <c r="I43" s="1195"/>
      <c r="J43" s="1191">
        <f>ROUNDDOWN(I43*H43,0)</f>
        <v>0</v>
      </c>
      <c r="K43" s="1192"/>
      <c r="L43" s="1177"/>
    </row>
    <row r="44" spans="1:12" ht="35.450000000000003" customHeight="1">
      <c r="A44" s="1177"/>
      <c r="B44" s="1193"/>
      <c r="C44" s="1187" t="s">
        <v>820</v>
      </c>
      <c r="D44" s="1186"/>
      <c r="E44" s="1186"/>
      <c r="F44" s="1187"/>
      <c r="G44" s="1188" t="s">
        <v>772</v>
      </c>
      <c r="H44" s="1189">
        <v>1</v>
      </c>
      <c r="I44" s="1190"/>
      <c r="J44" s="1191">
        <f>J45+J57</f>
        <v>0</v>
      </c>
      <c r="K44" s="1192"/>
      <c r="L44" s="1177"/>
    </row>
    <row r="45" spans="1:12" ht="35.450000000000003" customHeight="1">
      <c r="A45" s="1177"/>
      <c r="B45" s="1193"/>
      <c r="C45" s="1186"/>
      <c r="D45" s="1187" t="s">
        <v>821</v>
      </c>
      <c r="E45" s="1186"/>
      <c r="F45" s="1187"/>
      <c r="G45" s="1188" t="s">
        <v>772</v>
      </c>
      <c r="H45" s="1189">
        <v>1</v>
      </c>
      <c r="I45" s="1190"/>
      <c r="J45" s="1191">
        <f>SUM(J46:J56)</f>
        <v>0</v>
      </c>
      <c r="K45" s="1192"/>
      <c r="L45" s="1177"/>
    </row>
    <row r="46" spans="1:12" ht="35.450000000000003" customHeight="1">
      <c r="A46" s="1177"/>
      <c r="B46" s="1193"/>
      <c r="C46" s="1186"/>
      <c r="D46" s="1186"/>
      <c r="E46" s="1187" t="s">
        <v>822</v>
      </c>
      <c r="F46" s="1187" t="s">
        <v>823</v>
      </c>
      <c r="G46" s="1188" t="s">
        <v>772</v>
      </c>
      <c r="H46" s="1189">
        <v>1</v>
      </c>
      <c r="I46" s="1190"/>
      <c r="J46" s="1194"/>
      <c r="K46" s="1192"/>
      <c r="L46" s="1177"/>
    </row>
    <row r="47" spans="1:12" ht="35.450000000000003" customHeight="1">
      <c r="A47" s="1177"/>
      <c r="B47" s="1193"/>
      <c r="C47" s="1186"/>
      <c r="D47" s="1186"/>
      <c r="E47" s="1187" t="s">
        <v>822</v>
      </c>
      <c r="F47" s="1187" t="s">
        <v>824</v>
      </c>
      <c r="G47" s="1188" t="s">
        <v>772</v>
      </c>
      <c r="H47" s="1189">
        <v>1</v>
      </c>
      <c r="I47" s="1190"/>
      <c r="J47" s="1194"/>
      <c r="K47" s="1192"/>
      <c r="L47" s="1177"/>
    </row>
    <row r="48" spans="1:12" ht="47.25" customHeight="1">
      <c r="A48" s="1177"/>
      <c r="B48" s="1193"/>
      <c r="C48" s="1186"/>
      <c r="D48" s="1186"/>
      <c r="E48" s="1187" t="s">
        <v>822</v>
      </c>
      <c r="F48" s="1187" t="s">
        <v>825</v>
      </c>
      <c r="G48" s="1188" t="s">
        <v>772</v>
      </c>
      <c r="H48" s="1189">
        <v>1</v>
      </c>
      <c r="I48" s="1190"/>
      <c r="J48" s="1194"/>
      <c r="K48" s="1192"/>
      <c r="L48" s="1177"/>
    </row>
    <row r="49" spans="1:12" ht="47.25" customHeight="1">
      <c r="A49" s="1177"/>
      <c r="B49" s="1193"/>
      <c r="C49" s="1186"/>
      <c r="D49" s="1186"/>
      <c r="E49" s="1187" t="s">
        <v>822</v>
      </c>
      <c r="F49" s="1187" t="s">
        <v>826</v>
      </c>
      <c r="G49" s="1188" t="s">
        <v>772</v>
      </c>
      <c r="H49" s="1189">
        <v>1</v>
      </c>
      <c r="I49" s="1190"/>
      <c r="J49" s="1194"/>
      <c r="K49" s="1192"/>
      <c r="L49" s="1177"/>
    </row>
    <row r="50" spans="1:12" ht="35.450000000000003" customHeight="1">
      <c r="A50" s="1177"/>
      <c r="B50" s="1193"/>
      <c r="C50" s="1186"/>
      <c r="D50" s="1186"/>
      <c r="E50" s="1187" t="s">
        <v>822</v>
      </c>
      <c r="F50" s="1187" t="s">
        <v>827</v>
      </c>
      <c r="G50" s="1188" t="s">
        <v>772</v>
      </c>
      <c r="H50" s="1189">
        <v>1</v>
      </c>
      <c r="I50" s="1190"/>
      <c r="J50" s="1194"/>
      <c r="K50" s="1192"/>
      <c r="L50" s="1177"/>
    </row>
    <row r="51" spans="1:12" ht="35.450000000000003" customHeight="1">
      <c r="A51" s="1177"/>
      <c r="B51" s="1193"/>
      <c r="C51" s="1186"/>
      <c r="D51" s="1186"/>
      <c r="E51" s="1187" t="s">
        <v>822</v>
      </c>
      <c r="F51" s="1187" t="s">
        <v>828</v>
      </c>
      <c r="G51" s="1188" t="s">
        <v>772</v>
      </c>
      <c r="H51" s="1189">
        <v>1</v>
      </c>
      <c r="I51" s="1190"/>
      <c r="J51" s="1194"/>
      <c r="K51" s="1192"/>
      <c r="L51" s="1177"/>
    </row>
    <row r="52" spans="1:12" ht="35.450000000000003" customHeight="1">
      <c r="A52" s="1177"/>
      <c r="B52" s="1193"/>
      <c r="C52" s="1186"/>
      <c r="D52" s="1186"/>
      <c r="E52" s="1187" t="s">
        <v>822</v>
      </c>
      <c r="F52" s="1187" t="s">
        <v>829</v>
      </c>
      <c r="G52" s="1188" t="s">
        <v>772</v>
      </c>
      <c r="H52" s="1189">
        <v>1</v>
      </c>
      <c r="I52" s="1190"/>
      <c r="J52" s="1194"/>
      <c r="K52" s="1192"/>
      <c r="L52" s="1177"/>
    </row>
    <row r="53" spans="1:12" ht="35.450000000000003" customHeight="1">
      <c r="A53" s="1177"/>
      <c r="B53" s="1193"/>
      <c r="C53" s="1186"/>
      <c r="D53" s="1186"/>
      <c r="E53" s="1187" t="s">
        <v>822</v>
      </c>
      <c r="F53" s="1187" t="s">
        <v>830</v>
      </c>
      <c r="G53" s="1188" t="s">
        <v>772</v>
      </c>
      <c r="H53" s="1189">
        <v>1</v>
      </c>
      <c r="I53" s="1190"/>
      <c r="J53" s="1194"/>
      <c r="K53" s="1192"/>
      <c r="L53" s="1177"/>
    </row>
    <row r="54" spans="1:12" ht="35.450000000000003" customHeight="1">
      <c r="A54" s="1177"/>
      <c r="B54" s="1193"/>
      <c r="C54" s="1186"/>
      <c r="D54" s="1186"/>
      <c r="E54" s="1187" t="s">
        <v>822</v>
      </c>
      <c r="F54" s="1187" t="s">
        <v>831</v>
      </c>
      <c r="G54" s="1188" t="s">
        <v>772</v>
      </c>
      <c r="H54" s="1189">
        <v>1</v>
      </c>
      <c r="I54" s="1190"/>
      <c r="J54" s="1194"/>
      <c r="K54" s="1192"/>
      <c r="L54" s="1177"/>
    </row>
    <row r="55" spans="1:12" ht="35.450000000000003" customHeight="1">
      <c r="A55" s="1177"/>
      <c r="B55" s="1193"/>
      <c r="C55" s="1186"/>
      <c r="D55" s="1186"/>
      <c r="E55" s="1187" t="s">
        <v>822</v>
      </c>
      <c r="F55" s="1187" t="s">
        <v>832</v>
      </c>
      <c r="G55" s="1188" t="s">
        <v>772</v>
      </c>
      <c r="H55" s="1189">
        <v>1</v>
      </c>
      <c r="I55" s="1190"/>
      <c r="J55" s="1194"/>
      <c r="K55" s="1192"/>
      <c r="L55" s="1177"/>
    </row>
    <row r="56" spans="1:12" ht="35.450000000000003" customHeight="1">
      <c r="A56" s="1177"/>
      <c r="B56" s="1193"/>
      <c r="C56" s="1186"/>
      <c r="D56" s="1186"/>
      <c r="E56" s="1187" t="s">
        <v>833</v>
      </c>
      <c r="F56" s="1187" t="s">
        <v>834</v>
      </c>
      <c r="G56" s="1188" t="s">
        <v>791</v>
      </c>
      <c r="H56" s="1189">
        <v>5110</v>
      </c>
      <c r="I56" s="1195"/>
      <c r="J56" s="1191">
        <f>ROUNDDOWN(I56*H56,0)</f>
        <v>0</v>
      </c>
      <c r="K56" s="1192"/>
      <c r="L56" s="1177"/>
    </row>
    <row r="57" spans="1:12" ht="35.450000000000003" customHeight="1">
      <c r="A57" s="1177"/>
      <c r="B57" s="1193"/>
      <c r="C57" s="1186"/>
      <c r="D57" s="1187" t="s">
        <v>835</v>
      </c>
      <c r="E57" s="1186"/>
      <c r="F57" s="1187"/>
      <c r="G57" s="1188" t="s">
        <v>772</v>
      </c>
      <c r="H57" s="1189">
        <v>1</v>
      </c>
      <c r="I57" s="1190"/>
      <c r="J57" s="1191">
        <f>SUM(J58:J137)</f>
        <v>0</v>
      </c>
      <c r="K57" s="1192"/>
      <c r="L57" s="1177"/>
    </row>
    <row r="58" spans="1:12" ht="82.7" customHeight="1">
      <c r="A58" s="1177"/>
      <c r="B58" s="1193"/>
      <c r="C58" s="1186"/>
      <c r="D58" s="1186"/>
      <c r="E58" s="1187" t="s">
        <v>836</v>
      </c>
      <c r="F58" s="1187" t="s">
        <v>837</v>
      </c>
      <c r="G58" s="1188" t="s">
        <v>838</v>
      </c>
      <c r="H58" s="1189">
        <v>1</v>
      </c>
      <c r="I58" s="1195"/>
      <c r="J58" s="1191">
        <f t="shared" ref="J58:J121" si="1">ROUNDDOWN(I58*H58,0)</f>
        <v>0</v>
      </c>
      <c r="K58" s="1192"/>
      <c r="L58" s="1177"/>
    </row>
    <row r="59" spans="1:12" ht="70.900000000000006" customHeight="1">
      <c r="A59" s="1177"/>
      <c r="B59" s="1193"/>
      <c r="C59" s="1186"/>
      <c r="D59" s="1186"/>
      <c r="E59" s="1187" t="s">
        <v>836</v>
      </c>
      <c r="F59" s="1187" t="s">
        <v>839</v>
      </c>
      <c r="G59" s="1188" t="s">
        <v>838</v>
      </c>
      <c r="H59" s="1189">
        <v>1</v>
      </c>
      <c r="I59" s="1195"/>
      <c r="J59" s="1191">
        <f t="shared" si="1"/>
        <v>0</v>
      </c>
      <c r="K59" s="1192"/>
      <c r="L59" s="1177"/>
    </row>
    <row r="60" spans="1:12" ht="70.900000000000006" customHeight="1">
      <c r="A60" s="1177"/>
      <c r="B60" s="1193"/>
      <c r="C60" s="1186"/>
      <c r="D60" s="1186"/>
      <c r="E60" s="1187" t="s">
        <v>836</v>
      </c>
      <c r="F60" s="1187" t="s">
        <v>840</v>
      </c>
      <c r="G60" s="1188" t="s">
        <v>838</v>
      </c>
      <c r="H60" s="1189">
        <v>1</v>
      </c>
      <c r="I60" s="1195"/>
      <c r="J60" s="1191">
        <f t="shared" si="1"/>
        <v>0</v>
      </c>
      <c r="K60" s="1192"/>
      <c r="L60" s="1177"/>
    </row>
    <row r="61" spans="1:12" ht="82.7" customHeight="1">
      <c r="A61" s="1177"/>
      <c r="B61" s="1193"/>
      <c r="C61" s="1186"/>
      <c r="D61" s="1186"/>
      <c r="E61" s="1187" t="s">
        <v>836</v>
      </c>
      <c r="F61" s="1187" t="s">
        <v>837</v>
      </c>
      <c r="G61" s="1188" t="s">
        <v>838</v>
      </c>
      <c r="H61" s="1189">
        <v>1</v>
      </c>
      <c r="I61" s="1195"/>
      <c r="J61" s="1191">
        <f t="shared" si="1"/>
        <v>0</v>
      </c>
      <c r="K61" s="1192"/>
      <c r="L61" s="1177"/>
    </row>
    <row r="62" spans="1:12" ht="82.7" customHeight="1">
      <c r="A62" s="1177"/>
      <c r="B62" s="1193"/>
      <c r="C62" s="1186"/>
      <c r="D62" s="1186"/>
      <c r="E62" s="1187" t="s">
        <v>836</v>
      </c>
      <c r="F62" s="1187" t="s">
        <v>841</v>
      </c>
      <c r="G62" s="1188" t="s">
        <v>838</v>
      </c>
      <c r="H62" s="1189">
        <v>1</v>
      </c>
      <c r="I62" s="1195"/>
      <c r="J62" s="1191">
        <f t="shared" si="1"/>
        <v>0</v>
      </c>
      <c r="K62" s="1192"/>
      <c r="L62" s="1177"/>
    </row>
    <row r="63" spans="1:12" ht="70.900000000000006" customHeight="1">
      <c r="A63" s="1177"/>
      <c r="B63" s="1193"/>
      <c r="C63" s="1186"/>
      <c r="D63" s="1186"/>
      <c r="E63" s="1187" t="s">
        <v>836</v>
      </c>
      <c r="F63" s="1187" t="s">
        <v>839</v>
      </c>
      <c r="G63" s="1188" t="s">
        <v>838</v>
      </c>
      <c r="H63" s="1189">
        <v>1</v>
      </c>
      <c r="I63" s="1195"/>
      <c r="J63" s="1191">
        <f t="shared" si="1"/>
        <v>0</v>
      </c>
      <c r="K63" s="1192"/>
      <c r="L63" s="1177"/>
    </row>
    <row r="64" spans="1:12" ht="82.7" customHeight="1">
      <c r="A64" s="1177"/>
      <c r="B64" s="1193"/>
      <c r="C64" s="1186"/>
      <c r="D64" s="1186"/>
      <c r="E64" s="1187" t="s">
        <v>836</v>
      </c>
      <c r="F64" s="1187" t="s">
        <v>841</v>
      </c>
      <c r="G64" s="1188" t="s">
        <v>838</v>
      </c>
      <c r="H64" s="1189">
        <v>1</v>
      </c>
      <c r="I64" s="1195"/>
      <c r="J64" s="1191">
        <f t="shared" si="1"/>
        <v>0</v>
      </c>
      <c r="K64" s="1192"/>
      <c r="L64" s="1177"/>
    </row>
    <row r="65" spans="1:12" ht="70.900000000000006" customHeight="1">
      <c r="A65" s="1177"/>
      <c r="B65" s="1193"/>
      <c r="C65" s="1186"/>
      <c r="D65" s="1186"/>
      <c r="E65" s="1187" t="s">
        <v>836</v>
      </c>
      <c r="F65" s="1187" t="s">
        <v>839</v>
      </c>
      <c r="G65" s="1188" t="s">
        <v>838</v>
      </c>
      <c r="H65" s="1189">
        <v>1</v>
      </c>
      <c r="I65" s="1195"/>
      <c r="J65" s="1191">
        <f t="shared" si="1"/>
        <v>0</v>
      </c>
      <c r="K65" s="1192"/>
      <c r="L65" s="1177"/>
    </row>
    <row r="66" spans="1:12" ht="82.7" customHeight="1">
      <c r="A66" s="1177"/>
      <c r="B66" s="1193"/>
      <c r="C66" s="1186"/>
      <c r="D66" s="1186"/>
      <c r="E66" s="1187" t="s">
        <v>836</v>
      </c>
      <c r="F66" s="1187" t="s">
        <v>841</v>
      </c>
      <c r="G66" s="1188" t="s">
        <v>838</v>
      </c>
      <c r="H66" s="1189">
        <v>1</v>
      </c>
      <c r="I66" s="1195"/>
      <c r="J66" s="1191">
        <f t="shared" si="1"/>
        <v>0</v>
      </c>
      <c r="K66" s="1192"/>
      <c r="L66" s="1177"/>
    </row>
    <row r="67" spans="1:12" ht="70.900000000000006" customHeight="1">
      <c r="A67" s="1177"/>
      <c r="B67" s="1193"/>
      <c r="C67" s="1186"/>
      <c r="D67" s="1186"/>
      <c r="E67" s="1187" t="s">
        <v>836</v>
      </c>
      <c r="F67" s="1187" t="s">
        <v>839</v>
      </c>
      <c r="G67" s="1188" t="s">
        <v>838</v>
      </c>
      <c r="H67" s="1189">
        <v>1</v>
      </c>
      <c r="I67" s="1195"/>
      <c r="J67" s="1191">
        <f t="shared" si="1"/>
        <v>0</v>
      </c>
      <c r="K67" s="1192"/>
      <c r="L67" s="1177"/>
    </row>
    <row r="68" spans="1:12" ht="82.7" customHeight="1">
      <c r="A68" s="1177"/>
      <c r="B68" s="1193"/>
      <c r="C68" s="1186"/>
      <c r="D68" s="1186"/>
      <c r="E68" s="1187" t="s">
        <v>836</v>
      </c>
      <c r="F68" s="1187" t="s">
        <v>841</v>
      </c>
      <c r="G68" s="1188" t="s">
        <v>838</v>
      </c>
      <c r="H68" s="1189">
        <v>1</v>
      </c>
      <c r="I68" s="1195"/>
      <c r="J68" s="1191">
        <f t="shared" si="1"/>
        <v>0</v>
      </c>
      <c r="K68" s="1192"/>
      <c r="L68" s="1177"/>
    </row>
    <row r="69" spans="1:12" ht="70.900000000000006" customHeight="1">
      <c r="A69" s="1177"/>
      <c r="B69" s="1193"/>
      <c r="C69" s="1186"/>
      <c r="D69" s="1186"/>
      <c r="E69" s="1187" t="s">
        <v>836</v>
      </c>
      <c r="F69" s="1187" t="s">
        <v>842</v>
      </c>
      <c r="G69" s="1188" t="s">
        <v>838</v>
      </c>
      <c r="H69" s="1189">
        <v>1</v>
      </c>
      <c r="I69" s="1195"/>
      <c r="J69" s="1191">
        <f t="shared" si="1"/>
        <v>0</v>
      </c>
      <c r="K69" s="1192"/>
      <c r="L69" s="1177"/>
    </row>
    <row r="70" spans="1:12" ht="59.1" customHeight="1">
      <c r="A70" s="1177"/>
      <c r="B70" s="1193"/>
      <c r="C70" s="1186"/>
      <c r="D70" s="1186"/>
      <c r="E70" s="1187" t="s">
        <v>836</v>
      </c>
      <c r="F70" s="1187" t="s">
        <v>843</v>
      </c>
      <c r="G70" s="1188" t="s">
        <v>838</v>
      </c>
      <c r="H70" s="1189">
        <v>1</v>
      </c>
      <c r="I70" s="1195"/>
      <c r="J70" s="1191">
        <f t="shared" si="1"/>
        <v>0</v>
      </c>
      <c r="K70" s="1192"/>
      <c r="L70" s="1177"/>
    </row>
    <row r="71" spans="1:12" ht="82.7" customHeight="1">
      <c r="A71" s="1177"/>
      <c r="B71" s="1193"/>
      <c r="C71" s="1186"/>
      <c r="D71" s="1186"/>
      <c r="E71" s="1187" t="s">
        <v>836</v>
      </c>
      <c r="F71" s="1187" t="s">
        <v>841</v>
      </c>
      <c r="G71" s="1188" t="s">
        <v>838</v>
      </c>
      <c r="H71" s="1189">
        <v>1</v>
      </c>
      <c r="I71" s="1195"/>
      <c r="J71" s="1191">
        <f t="shared" si="1"/>
        <v>0</v>
      </c>
      <c r="K71" s="1192"/>
      <c r="L71" s="1177"/>
    </row>
    <row r="72" spans="1:12" ht="59.1" customHeight="1">
      <c r="A72" s="1177"/>
      <c r="B72" s="1193"/>
      <c r="C72" s="1186"/>
      <c r="D72" s="1186"/>
      <c r="E72" s="1187" t="s">
        <v>836</v>
      </c>
      <c r="F72" s="1187" t="s">
        <v>844</v>
      </c>
      <c r="G72" s="1188" t="s">
        <v>838</v>
      </c>
      <c r="H72" s="1189">
        <v>1</v>
      </c>
      <c r="I72" s="1195"/>
      <c r="J72" s="1191">
        <f t="shared" si="1"/>
        <v>0</v>
      </c>
      <c r="K72" s="1192"/>
      <c r="L72" s="1177"/>
    </row>
    <row r="73" spans="1:12" ht="59.1" customHeight="1">
      <c r="A73" s="1177"/>
      <c r="B73" s="1193"/>
      <c r="C73" s="1186"/>
      <c r="D73" s="1186"/>
      <c r="E73" s="1187" t="s">
        <v>836</v>
      </c>
      <c r="F73" s="1187" t="s">
        <v>844</v>
      </c>
      <c r="G73" s="1188" t="s">
        <v>838</v>
      </c>
      <c r="H73" s="1189">
        <v>1</v>
      </c>
      <c r="I73" s="1195"/>
      <c r="J73" s="1191">
        <f t="shared" si="1"/>
        <v>0</v>
      </c>
      <c r="K73" s="1192"/>
      <c r="L73" s="1177"/>
    </row>
    <row r="74" spans="1:12" ht="82.7" customHeight="1">
      <c r="A74" s="1177"/>
      <c r="B74" s="1193"/>
      <c r="C74" s="1186"/>
      <c r="D74" s="1186"/>
      <c r="E74" s="1187" t="s">
        <v>836</v>
      </c>
      <c r="F74" s="1187" t="s">
        <v>841</v>
      </c>
      <c r="G74" s="1188" t="s">
        <v>838</v>
      </c>
      <c r="H74" s="1189">
        <v>1</v>
      </c>
      <c r="I74" s="1195"/>
      <c r="J74" s="1191">
        <f t="shared" si="1"/>
        <v>0</v>
      </c>
      <c r="K74" s="1192"/>
      <c r="L74" s="1177"/>
    </row>
    <row r="75" spans="1:12" ht="70.900000000000006" customHeight="1">
      <c r="A75" s="1177"/>
      <c r="B75" s="1193"/>
      <c r="C75" s="1186"/>
      <c r="D75" s="1186"/>
      <c r="E75" s="1187" t="s">
        <v>836</v>
      </c>
      <c r="F75" s="1187" t="s">
        <v>839</v>
      </c>
      <c r="G75" s="1188" t="s">
        <v>838</v>
      </c>
      <c r="H75" s="1189">
        <v>1</v>
      </c>
      <c r="I75" s="1195"/>
      <c r="J75" s="1191">
        <f t="shared" si="1"/>
        <v>0</v>
      </c>
      <c r="K75" s="1192"/>
      <c r="L75" s="1177"/>
    </row>
    <row r="76" spans="1:12" ht="82.7" customHeight="1">
      <c r="A76" s="1177"/>
      <c r="B76" s="1193"/>
      <c r="C76" s="1186"/>
      <c r="D76" s="1186"/>
      <c r="E76" s="1187" t="s">
        <v>836</v>
      </c>
      <c r="F76" s="1187" t="s">
        <v>845</v>
      </c>
      <c r="G76" s="1188" t="s">
        <v>838</v>
      </c>
      <c r="H76" s="1189">
        <v>1</v>
      </c>
      <c r="I76" s="1195"/>
      <c r="J76" s="1191">
        <f t="shared" si="1"/>
        <v>0</v>
      </c>
      <c r="K76" s="1192"/>
      <c r="L76" s="1177"/>
    </row>
    <row r="77" spans="1:12" ht="70.900000000000006" customHeight="1">
      <c r="A77" s="1177"/>
      <c r="B77" s="1193"/>
      <c r="C77" s="1186"/>
      <c r="D77" s="1186"/>
      <c r="E77" s="1187" t="s">
        <v>836</v>
      </c>
      <c r="F77" s="1187" t="s">
        <v>840</v>
      </c>
      <c r="G77" s="1188" t="s">
        <v>838</v>
      </c>
      <c r="H77" s="1189">
        <v>1</v>
      </c>
      <c r="I77" s="1195"/>
      <c r="J77" s="1191">
        <f t="shared" si="1"/>
        <v>0</v>
      </c>
      <c r="K77" s="1192"/>
      <c r="L77" s="1177"/>
    </row>
    <row r="78" spans="1:12" ht="70.900000000000006" customHeight="1">
      <c r="A78" s="1177"/>
      <c r="B78" s="1193"/>
      <c r="C78" s="1186"/>
      <c r="D78" s="1186"/>
      <c r="E78" s="1187" t="s">
        <v>836</v>
      </c>
      <c r="F78" s="1187" t="s">
        <v>839</v>
      </c>
      <c r="G78" s="1188" t="s">
        <v>838</v>
      </c>
      <c r="H78" s="1189">
        <v>1</v>
      </c>
      <c r="I78" s="1195"/>
      <c r="J78" s="1191">
        <f t="shared" si="1"/>
        <v>0</v>
      </c>
      <c r="K78" s="1192"/>
      <c r="L78" s="1177"/>
    </row>
    <row r="79" spans="1:12" ht="82.7" customHeight="1">
      <c r="A79" s="1177"/>
      <c r="B79" s="1193"/>
      <c r="C79" s="1186"/>
      <c r="D79" s="1186"/>
      <c r="E79" s="1187" t="s">
        <v>836</v>
      </c>
      <c r="F79" s="1187" t="s">
        <v>841</v>
      </c>
      <c r="G79" s="1188" t="s">
        <v>838</v>
      </c>
      <c r="H79" s="1189">
        <v>1</v>
      </c>
      <c r="I79" s="1195"/>
      <c r="J79" s="1191">
        <f t="shared" si="1"/>
        <v>0</v>
      </c>
      <c r="K79" s="1192"/>
      <c r="L79" s="1177"/>
    </row>
    <row r="80" spans="1:12" ht="70.900000000000006" customHeight="1">
      <c r="A80" s="1177"/>
      <c r="B80" s="1193"/>
      <c r="C80" s="1186"/>
      <c r="D80" s="1186"/>
      <c r="E80" s="1187" t="s">
        <v>836</v>
      </c>
      <c r="F80" s="1187" t="s">
        <v>846</v>
      </c>
      <c r="G80" s="1188" t="s">
        <v>838</v>
      </c>
      <c r="H80" s="1189">
        <v>1</v>
      </c>
      <c r="I80" s="1195"/>
      <c r="J80" s="1191">
        <f t="shared" si="1"/>
        <v>0</v>
      </c>
      <c r="K80" s="1192"/>
      <c r="L80" s="1177"/>
    </row>
    <row r="81" spans="1:12" ht="82.7" customHeight="1">
      <c r="A81" s="1177"/>
      <c r="B81" s="1193"/>
      <c r="C81" s="1186"/>
      <c r="D81" s="1186"/>
      <c r="E81" s="1187" t="s">
        <v>836</v>
      </c>
      <c r="F81" s="1187" t="s">
        <v>841</v>
      </c>
      <c r="G81" s="1188" t="s">
        <v>838</v>
      </c>
      <c r="H81" s="1189">
        <v>1</v>
      </c>
      <c r="I81" s="1195"/>
      <c r="J81" s="1191">
        <f t="shared" si="1"/>
        <v>0</v>
      </c>
      <c r="K81" s="1192"/>
      <c r="L81" s="1177"/>
    </row>
    <row r="82" spans="1:12" ht="59.1" customHeight="1">
      <c r="A82" s="1177"/>
      <c r="B82" s="1193"/>
      <c r="C82" s="1186"/>
      <c r="D82" s="1186"/>
      <c r="E82" s="1187" t="s">
        <v>836</v>
      </c>
      <c r="F82" s="1187" t="s">
        <v>843</v>
      </c>
      <c r="G82" s="1188" t="s">
        <v>838</v>
      </c>
      <c r="H82" s="1189">
        <v>1</v>
      </c>
      <c r="I82" s="1195"/>
      <c r="J82" s="1191">
        <f t="shared" si="1"/>
        <v>0</v>
      </c>
      <c r="K82" s="1192"/>
      <c r="L82" s="1177"/>
    </row>
    <row r="83" spans="1:12" ht="70.900000000000006" customHeight="1">
      <c r="A83" s="1177"/>
      <c r="B83" s="1193"/>
      <c r="C83" s="1186"/>
      <c r="D83" s="1186"/>
      <c r="E83" s="1187" t="s">
        <v>836</v>
      </c>
      <c r="F83" s="1187" t="s">
        <v>839</v>
      </c>
      <c r="G83" s="1188" t="s">
        <v>838</v>
      </c>
      <c r="H83" s="1189">
        <v>1</v>
      </c>
      <c r="I83" s="1195"/>
      <c r="J83" s="1191">
        <f t="shared" si="1"/>
        <v>0</v>
      </c>
      <c r="K83" s="1192"/>
      <c r="L83" s="1177"/>
    </row>
    <row r="84" spans="1:12" ht="82.7" customHeight="1">
      <c r="A84" s="1177"/>
      <c r="B84" s="1193"/>
      <c r="C84" s="1186"/>
      <c r="D84" s="1186"/>
      <c r="E84" s="1187" t="s">
        <v>836</v>
      </c>
      <c r="F84" s="1187" t="s">
        <v>841</v>
      </c>
      <c r="G84" s="1188" t="s">
        <v>838</v>
      </c>
      <c r="H84" s="1189">
        <v>1</v>
      </c>
      <c r="I84" s="1195"/>
      <c r="J84" s="1191">
        <f t="shared" si="1"/>
        <v>0</v>
      </c>
      <c r="K84" s="1192"/>
      <c r="L84" s="1177"/>
    </row>
    <row r="85" spans="1:12" ht="82.7" customHeight="1">
      <c r="A85" s="1177"/>
      <c r="B85" s="1193"/>
      <c r="C85" s="1186"/>
      <c r="D85" s="1186"/>
      <c r="E85" s="1187" t="s">
        <v>836</v>
      </c>
      <c r="F85" s="1187" t="s">
        <v>841</v>
      </c>
      <c r="G85" s="1188" t="s">
        <v>838</v>
      </c>
      <c r="H85" s="1189">
        <v>1</v>
      </c>
      <c r="I85" s="1195"/>
      <c r="J85" s="1191">
        <f t="shared" si="1"/>
        <v>0</v>
      </c>
      <c r="K85" s="1192"/>
      <c r="L85" s="1177"/>
    </row>
    <row r="86" spans="1:12" ht="70.900000000000006" customHeight="1">
      <c r="A86" s="1177"/>
      <c r="B86" s="1193"/>
      <c r="C86" s="1186"/>
      <c r="D86" s="1186"/>
      <c r="E86" s="1187" t="s">
        <v>836</v>
      </c>
      <c r="F86" s="1187" t="s">
        <v>839</v>
      </c>
      <c r="G86" s="1188" t="s">
        <v>838</v>
      </c>
      <c r="H86" s="1189">
        <v>1</v>
      </c>
      <c r="I86" s="1195"/>
      <c r="J86" s="1191">
        <f t="shared" si="1"/>
        <v>0</v>
      </c>
      <c r="K86" s="1192"/>
      <c r="L86" s="1177"/>
    </row>
    <row r="87" spans="1:12" ht="70.900000000000006" customHeight="1">
      <c r="A87" s="1177"/>
      <c r="B87" s="1193"/>
      <c r="C87" s="1186"/>
      <c r="D87" s="1186"/>
      <c r="E87" s="1187" t="s">
        <v>836</v>
      </c>
      <c r="F87" s="1187" t="s">
        <v>840</v>
      </c>
      <c r="G87" s="1188" t="s">
        <v>838</v>
      </c>
      <c r="H87" s="1189">
        <v>1</v>
      </c>
      <c r="I87" s="1195"/>
      <c r="J87" s="1191">
        <f t="shared" si="1"/>
        <v>0</v>
      </c>
      <c r="K87" s="1192"/>
      <c r="L87" s="1177"/>
    </row>
    <row r="88" spans="1:12" ht="82.7" customHeight="1">
      <c r="A88" s="1177"/>
      <c r="B88" s="1193"/>
      <c r="C88" s="1186"/>
      <c r="D88" s="1186"/>
      <c r="E88" s="1187" t="s">
        <v>836</v>
      </c>
      <c r="F88" s="1187" t="s">
        <v>841</v>
      </c>
      <c r="G88" s="1188" t="s">
        <v>838</v>
      </c>
      <c r="H88" s="1189">
        <v>1</v>
      </c>
      <c r="I88" s="1195"/>
      <c r="J88" s="1191">
        <f t="shared" si="1"/>
        <v>0</v>
      </c>
      <c r="K88" s="1192"/>
      <c r="L88" s="1177"/>
    </row>
    <row r="89" spans="1:12" ht="59.1" customHeight="1">
      <c r="A89" s="1177"/>
      <c r="B89" s="1193"/>
      <c r="C89" s="1186"/>
      <c r="D89" s="1186"/>
      <c r="E89" s="1187" t="s">
        <v>836</v>
      </c>
      <c r="F89" s="1187" t="s">
        <v>843</v>
      </c>
      <c r="G89" s="1188" t="s">
        <v>838</v>
      </c>
      <c r="H89" s="1189">
        <v>1</v>
      </c>
      <c r="I89" s="1195"/>
      <c r="J89" s="1191">
        <f t="shared" si="1"/>
        <v>0</v>
      </c>
      <c r="K89" s="1192"/>
      <c r="L89" s="1177"/>
    </row>
    <row r="90" spans="1:12" ht="70.900000000000006" customHeight="1">
      <c r="A90" s="1177"/>
      <c r="B90" s="1193"/>
      <c r="C90" s="1186"/>
      <c r="D90" s="1186"/>
      <c r="E90" s="1187" t="s">
        <v>836</v>
      </c>
      <c r="F90" s="1187" t="s">
        <v>846</v>
      </c>
      <c r="G90" s="1188" t="s">
        <v>838</v>
      </c>
      <c r="H90" s="1189">
        <v>1</v>
      </c>
      <c r="I90" s="1195"/>
      <c r="J90" s="1191">
        <f t="shared" si="1"/>
        <v>0</v>
      </c>
      <c r="K90" s="1192"/>
      <c r="L90" s="1177"/>
    </row>
    <row r="91" spans="1:12" ht="82.7" customHeight="1">
      <c r="A91" s="1177"/>
      <c r="B91" s="1193"/>
      <c r="C91" s="1186"/>
      <c r="D91" s="1186"/>
      <c r="E91" s="1187" t="s">
        <v>836</v>
      </c>
      <c r="F91" s="1187" t="s">
        <v>841</v>
      </c>
      <c r="G91" s="1188" t="s">
        <v>838</v>
      </c>
      <c r="H91" s="1189">
        <v>1</v>
      </c>
      <c r="I91" s="1195"/>
      <c r="J91" s="1191">
        <f t="shared" si="1"/>
        <v>0</v>
      </c>
      <c r="K91" s="1192"/>
      <c r="L91" s="1177"/>
    </row>
    <row r="92" spans="1:12" ht="82.7" customHeight="1">
      <c r="A92" s="1177"/>
      <c r="B92" s="1193"/>
      <c r="C92" s="1186"/>
      <c r="D92" s="1186"/>
      <c r="E92" s="1187" t="s">
        <v>836</v>
      </c>
      <c r="F92" s="1187" t="s">
        <v>847</v>
      </c>
      <c r="G92" s="1188" t="s">
        <v>838</v>
      </c>
      <c r="H92" s="1189">
        <v>1</v>
      </c>
      <c r="I92" s="1195"/>
      <c r="J92" s="1191">
        <f t="shared" si="1"/>
        <v>0</v>
      </c>
      <c r="K92" s="1192"/>
      <c r="L92" s="1177"/>
    </row>
    <row r="93" spans="1:12" ht="82.7" customHeight="1">
      <c r="A93" s="1177"/>
      <c r="B93" s="1193"/>
      <c r="C93" s="1186"/>
      <c r="D93" s="1186"/>
      <c r="E93" s="1187" t="s">
        <v>836</v>
      </c>
      <c r="F93" s="1187" t="s">
        <v>848</v>
      </c>
      <c r="G93" s="1188" t="s">
        <v>838</v>
      </c>
      <c r="H93" s="1189">
        <v>1</v>
      </c>
      <c r="I93" s="1195"/>
      <c r="J93" s="1191">
        <f t="shared" si="1"/>
        <v>0</v>
      </c>
      <c r="K93" s="1192"/>
      <c r="L93" s="1177"/>
    </row>
    <row r="94" spans="1:12" ht="82.7" customHeight="1">
      <c r="A94" s="1177"/>
      <c r="B94" s="1193"/>
      <c r="C94" s="1186"/>
      <c r="D94" s="1186"/>
      <c r="E94" s="1187" t="s">
        <v>836</v>
      </c>
      <c r="F94" s="1187" t="s">
        <v>849</v>
      </c>
      <c r="G94" s="1188" t="s">
        <v>838</v>
      </c>
      <c r="H94" s="1189">
        <v>1</v>
      </c>
      <c r="I94" s="1195"/>
      <c r="J94" s="1191">
        <f t="shared" si="1"/>
        <v>0</v>
      </c>
      <c r="K94" s="1192"/>
      <c r="L94" s="1177"/>
    </row>
    <row r="95" spans="1:12" ht="70.900000000000006" customHeight="1">
      <c r="A95" s="1177"/>
      <c r="B95" s="1193"/>
      <c r="C95" s="1186"/>
      <c r="D95" s="1186"/>
      <c r="E95" s="1187" t="s">
        <v>836</v>
      </c>
      <c r="F95" s="1187" t="s">
        <v>846</v>
      </c>
      <c r="G95" s="1188" t="s">
        <v>838</v>
      </c>
      <c r="H95" s="1189">
        <v>1</v>
      </c>
      <c r="I95" s="1195"/>
      <c r="J95" s="1191">
        <f t="shared" si="1"/>
        <v>0</v>
      </c>
      <c r="K95" s="1192"/>
      <c r="L95" s="1177"/>
    </row>
    <row r="96" spans="1:12" ht="82.7" customHeight="1">
      <c r="A96" s="1177"/>
      <c r="B96" s="1193"/>
      <c r="C96" s="1186"/>
      <c r="D96" s="1186"/>
      <c r="E96" s="1187" t="s">
        <v>836</v>
      </c>
      <c r="F96" s="1187" t="s">
        <v>837</v>
      </c>
      <c r="G96" s="1188" t="s">
        <v>838</v>
      </c>
      <c r="H96" s="1189">
        <v>1</v>
      </c>
      <c r="I96" s="1195"/>
      <c r="J96" s="1191">
        <f t="shared" si="1"/>
        <v>0</v>
      </c>
      <c r="K96" s="1192"/>
      <c r="L96" s="1177"/>
    </row>
    <row r="97" spans="1:12" ht="70.900000000000006" customHeight="1">
      <c r="A97" s="1177"/>
      <c r="B97" s="1193"/>
      <c r="C97" s="1186"/>
      <c r="D97" s="1186"/>
      <c r="E97" s="1187" t="s">
        <v>836</v>
      </c>
      <c r="F97" s="1187" t="s">
        <v>840</v>
      </c>
      <c r="G97" s="1188" t="s">
        <v>838</v>
      </c>
      <c r="H97" s="1189">
        <v>1</v>
      </c>
      <c r="I97" s="1195"/>
      <c r="J97" s="1191">
        <f t="shared" si="1"/>
        <v>0</v>
      </c>
      <c r="K97" s="1192"/>
      <c r="L97" s="1177"/>
    </row>
    <row r="98" spans="1:12" ht="59.1" customHeight="1">
      <c r="A98" s="1177"/>
      <c r="B98" s="1193"/>
      <c r="C98" s="1186"/>
      <c r="D98" s="1186"/>
      <c r="E98" s="1187" t="s">
        <v>836</v>
      </c>
      <c r="F98" s="1187" t="s">
        <v>843</v>
      </c>
      <c r="G98" s="1188" t="s">
        <v>838</v>
      </c>
      <c r="H98" s="1189">
        <v>1</v>
      </c>
      <c r="I98" s="1195"/>
      <c r="J98" s="1191">
        <f t="shared" si="1"/>
        <v>0</v>
      </c>
      <c r="K98" s="1192"/>
      <c r="L98" s="1177"/>
    </row>
    <row r="99" spans="1:12" ht="82.7" customHeight="1">
      <c r="A99" s="1177"/>
      <c r="B99" s="1193"/>
      <c r="C99" s="1186"/>
      <c r="D99" s="1186"/>
      <c r="E99" s="1187" t="s">
        <v>836</v>
      </c>
      <c r="F99" s="1187" t="s">
        <v>841</v>
      </c>
      <c r="G99" s="1188" t="s">
        <v>838</v>
      </c>
      <c r="H99" s="1189">
        <v>1</v>
      </c>
      <c r="I99" s="1195"/>
      <c r="J99" s="1191">
        <f t="shared" si="1"/>
        <v>0</v>
      </c>
      <c r="K99" s="1192"/>
      <c r="L99" s="1177"/>
    </row>
    <row r="100" spans="1:12" ht="70.900000000000006" customHeight="1">
      <c r="A100" s="1177"/>
      <c r="B100" s="1193"/>
      <c r="C100" s="1186"/>
      <c r="D100" s="1186"/>
      <c r="E100" s="1187" t="s">
        <v>836</v>
      </c>
      <c r="F100" s="1187" t="s">
        <v>839</v>
      </c>
      <c r="G100" s="1188" t="s">
        <v>838</v>
      </c>
      <c r="H100" s="1189">
        <v>1</v>
      </c>
      <c r="I100" s="1195"/>
      <c r="J100" s="1191">
        <f t="shared" si="1"/>
        <v>0</v>
      </c>
      <c r="K100" s="1192"/>
      <c r="L100" s="1177"/>
    </row>
    <row r="101" spans="1:12" ht="82.7" customHeight="1">
      <c r="A101" s="1177"/>
      <c r="B101" s="1193"/>
      <c r="C101" s="1186"/>
      <c r="D101" s="1186"/>
      <c r="E101" s="1187" t="s">
        <v>836</v>
      </c>
      <c r="F101" s="1187" t="s">
        <v>841</v>
      </c>
      <c r="G101" s="1188" t="s">
        <v>838</v>
      </c>
      <c r="H101" s="1189">
        <v>1</v>
      </c>
      <c r="I101" s="1195"/>
      <c r="J101" s="1191">
        <f t="shared" si="1"/>
        <v>0</v>
      </c>
      <c r="K101" s="1192"/>
      <c r="L101" s="1177"/>
    </row>
    <row r="102" spans="1:12" ht="70.900000000000006" customHeight="1">
      <c r="A102" s="1177"/>
      <c r="B102" s="1193"/>
      <c r="C102" s="1186"/>
      <c r="D102" s="1186"/>
      <c r="E102" s="1187" t="s">
        <v>836</v>
      </c>
      <c r="F102" s="1187" t="s">
        <v>839</v>
      </c>
      <c r="G102" s="1188" t="s">
        <v>838</v>
      </c>
      <c r="H102" s="1189">
        <v>1</v>
      </c>
      <c r="I102" s="1195"/>
      <c r="J102" s="1191">
        <f t="shared" si="1"/>
        <v>0</v>
      </c>
      <c r="K102" s="1192"/>
      <c r="L102" s="1177"/>
    </row>
    <row r="103" spans="1:12" ht="82.7" customHeight="1">
      <c r="A103" s="1177"/>
      <c r="B103" s="1193"/>
      <c r="C103" s="1186"/>
      <c r="D103" s="1186"/>
      <c r="E103" s="1187" t="s">
        <v>836</v>
      </c>
      <c r="F103" s="1187" t="s">
        <v>841</v>
      </c>
      <c r="G103" s="1188" t="s">
        <v>838</v>
      </c>
      <c r="H103" s="1189">
        <v>1</v>
      </c>
      <c r="I103" s="1195"/>
      <c r="J103" s="1191">
        <f t="shared" si="1"/>
        <v>0</v>
      </c>
      <c r="K103" s="1192"/>
      <c r="L103" s="1177"/>
    </row>
    <row r="104" spans="1:12" ht="82.7" customHeight="1">
      <c r="A104" s="1177"/>
      <c r="B104" s="1193"/>
      <c r="C104" s="1186"/>
      <c r="D104" s="1186"/>
      <c r="E104" s="1187" t="s">
        <v>836</v>
      </c>
      <c r="F104" s="1187" t="s">
        <v>841</v>
      </c>
      <c r="G104" s="1188" t="s">
        <v>838</v>
      </c>
      <c r="H104" s="1189">
        <v>1</v>
      </c>
      <c r="I104" s="1195"/>
      <c r="J104" s="1191">
        <f t="shared" si="1"/>
        <v>0</v>
      </c>
      <c r="K104" s="1192"/>
      <c r="L104" s="1177"/>
    </row>
    <row r="105" spans="1:12" ht="70.900000000000006" customHeight="1">
      <c r="A105" s="1177"/>
      <c r="B105" s="1193"/>
      <c r="C105" s="1186"/>
      <c r="D105" s="1186"/>
      <c r="E105" s="1187" t="s">
        <v>836</v>
      </c>
      <c r="F105" s="1187" t="s">
        <v>839</v>
      </c>
      <c r="G105" s="1188" t="s">
        <v>838</v>
      </c>
      <c r="H105" s="1189">
        <v>1</v>
      </c>
      <c r="I105" s="1195"/>
      <c r="J105" s="1191">
        <f t="shared" si="1"/>
        <v>0</v>
      </c>
      <c r="K105" s="1192"/>
      <c r="L105" s="1177"/>
    </row>
    <row r="106" spans="1:12" ht="59.1" customHeight="1">
      <c r="A106" s="1177"/>
      <c r="B106" s="1193"/>
      <c r="C106" s="1186"/>
      <c r="D106" s="1186"/>
      <c r="E106" s="1187" t="s">
        <v>836</v>
      </c>
      <c r="F106" s="1187" t="s">
        <v>850</v>
      </c>
      <c r="G106" s="1188" t="s">
        <v>838</v>
      </c>
      <c r="H106" s="1189">
        <v>17</v>
      </c>
      <c r="I106" s="1195"/>
      <c r="J106" s="1191">
        <f t="shared" si="1"/>
        <v>0</v>
      </c>
      <c r="K106" s="1192"/>
      <c r="L106" s="1177"/>
    </row>
    <row r="107" spans="1:12" ht="82.7" customHeight="1">
      <c r="A107" s="1177"/>
      <c r="B107" s="1193"/>
      <c r="C107" s="1186"/>
      <c r="D107" s="1186"/>
      <c r="E107" s="1187" t="s">
        <v>836</v>
      </c>
      <c r="F107" s="1187" t="s">
        <v>851</v>
      </c>
      <c r="G107" s="1188" t="s">
        <v>838</v>
      </c>
      <c r="H107" s="1189">
        <v>2</v>
      </c>
      <c r="I107" s="1195"/>
      <c r="J107" s="1191">
        <f t="shared" si="1"/>
        <v>0</v>
      </c>
      <c r="K107" s="1192"/>
      <c r="L107" s="1177"/>
    </row>
    <row r="108" spans="1:12" ht="82.7" customHeight="1">
      <c r="A108" s="1177"/>
      <c r="B108" s="1193"/>
      <c r="C108" s="1186"/>
      <c r="D108" s="1186"/>
      <c r="E108" s="1187" t="s">
        <v>836</v>
      </c>
      <c r="F108" s="1187" t="s">
        <v>851</v>
      </c>
      <c r="G108" s="1188" t="s">
        <v>838</v>
      </c>
      <c r="H108" s="1189">
        <v>2</v>
      </c>
      <c r="I108" s="1195"/>
      <c r="J108" s="1191">
        <f t="shared" si="1"/>
        <v>0</v>
      </c>
      <c r="K108" s="1192"/>
      <c r="L108" s="1177"/>
    </row>
    <row r="109" spans="1:12" ht="106.15" customHeight="1">
      <c r="A109" s="1177"/>
      <c r="B109" s="1193"/>
      <c r="C109" s="1186"/>
      <c r="D109" s="1186"/>
      <c r="E109" s="1187" t="s">
        <v>836</v>
      </c>
      <c r="F109" s="1187" t="s">
        <v>852</v>
      </c>
      <c r="G109" s="1188" t="s">
        <v>838</v>
      </c>
      <c r="H109" s="1189">
        <v>1</v>
      </c>
      <c r="I109" s="1195"/>
      <c r="J109" s="1191">
        <f t="shared" si="1"/>
        <v>0</v>
      </c>
      <c r="K109" s="1192"/>
      <c r="L109" s="1177"/>
    </row>
    <row r="110" spans="1:12" ht="106.15" customHeight="1">
      <c r="A110" s="1177"/>
      <c r="B110" s="1193"/>
      <c r="C110" s="1186"/>
      <c r="D110" s="1186"/>
      <c r="E110" s="1187" t="s">
        <v>836</v>
      </c>
      <c r="F110" s="1187" t="s">
        <v>853</v>
      </c>
      <c r="G110" s="1188" t="s">
        <v>838</v>
      </c>
      <c r="H110" s="1189">
        <v>1</v>
      </c>
      <c r="I110" s="1195"/>
      <c r="J110" s="1191">
        <f t="shared" si="1"/>
        <v>0</v>
      </c>
      <c r="K110" s="1192"/>
      <c r="L110" s="1177"/>
    </row>
    <row r="111" spans="1:12" ht="106.15" customHeight="1">
      <c r="A111" s="1177"/>
      <c r="B111" s="1193"/>
      <c r="C111" s="1186"/>
      <c r="D111" s="1186"/>
      <c r="E111" s="1187" t="s">
        <v>836</v>
      </c>
      <c r="F111" s="1187" t="s">
        <v>854</v>
      </c>
      <c r="G111" s="1188" t="s">
        <v>838</v>
      </c>
      <c r="H111" s="1189">
        <v>1</v>
      </c>
      <c r="I111" s="1195"/>
      <c r="J111" s="1191">
        <f t="shared" si="1"/>
        <v>0</v>
      </c>
      <c r="K111" s="1192"/>
      <c r="L111" s="1177"/>
    </row>
    <row r="112" spans="1:12" ht="106.15" customHeight="1">
      <c r="A112" s="1177"/>
      <c r="B112" s="1193"/>
      <c r="C112" s="1186"/>
      <c r="D112" s="1186"/>
      <c r="E112" s="1187" t="s">
        <v>836</v>
      </c>
      <c r="F112" s="1187" t="s">
        <v>855</v>
      </c>
      <c r="G112" s="1188" t="s">
        <v>838</v>
      </c>
      <c r="H112" s="1189">
        <v>1</v>
      </c>
      <c r="I112" s="1195"/>
      <c r="J112" s="1191">
        <f t="shared" si="1"/>
        <v>0</v>
      </c>
      <c r="K112" s="1192"/>
      <c r="L112" s="1177"/>
    </row>
    <row r="113" spans="1:12" ht="106.15" customHeight="1">
      <c r="A113" s="1177"/>
      <c r="B113" s="1193"/>
      <c r="C113" s="1186"/>
      <c r="D113" s="1186"/>
      <c r="E113" s="1187" t="s">
        <v>836</v>
      </c>
      <c r="F113" s="1187" t="s">
        <v>853</v>
      </c>
      <c r="G113" s="1188" t="s">
        <v>838</v>
      </c>
      <c r="H113" s="1189">
        <v>1</v>
      </c>
      <c r="I113" s="1195"/>
      <c r="J113" s="1191">
        <f t="shared" si="1"/>
        <v>0</v>
      </c>
      <c r="K113" s="1192"/>
      <c r="L113" s="1177"/>
    </row>
    <row r="114" spans="1:12" ht="106.15" customHeight="1">
      <c r="A114" s="1177"/>
      <c r="B114" s="1193"/>
      <c r="C114" s="1186"/>
      <c r="D114" s="1186"/>
      <c r="E114" s="1187" t="s">
        <v>836</v>
      </c>
      <c r="F114" s="1187" t="s">
        <v>856</v>
      </c>
      <c r="G114" s="1188" t="s">
        <v>838</v>
      </c>
      <c r="H114" s="1189">
        <v>1</v>
      </c>
      <c r="I114" s="1195"/>
      <c r="J114" s="1191">
        <f t="shared" si="1"/>
        <v>0</v>
      </c>
      <c r="K114" s="1192"/>
      <c r="L114" s="1177"/>
    </row>
    <row r="115" spans="1:12" ht="106.15" customHeight="1">
      <c r="A115" s="1177"/>
      <c r="B115" s="1193"/>
      <c r="C115" s="1186"/>
      <c r="D115" s="1186"/>
      <c r="E115" s="1187" t="s">
        <v>836</v>
      </c>
      <c r="F115" s="1187" t="s">
        <v>857</v>
      </c>
      <c r="G115" s="1188" t="s">
        <v>838</v>
      </c>
      <c r="H115" s="1189">
        <v>2</v>
      </c>
      <c r="I115" s="1195"/>
      <c r="J115" s="1191">
        <f t="shared" si="1"/>
        <v>0</v>
      </c>
      <c r="K115" s="1192"/>
      <c r="L115" s="1177"/>
    </row>
    <row r="116" spans="1:12" ht="106.15" customHeight="1">
      <c r="A116" s="1177"/>
      <c r="B116" s="1193"/>
      <c r="C116" s="1186"/>
      <c r="D116" s="1186"/>
      <c r="E116" s="1187" t="s">
        <v>836</v>
      </c>
      <c r="F116" s="1187" t="s">
        <v>854</v>
      </c>
      <c r="G116" s="1188" t="s">
        <v>838</v>
      </c>
      <c r="H116" s="1189">
        <v>1</v>
      </c>
      <c r="I116" s="1195"/>
      <c r="J116" s="1191">
        <f t="shared" si="1"/>
        <v>0</v>
      </c>
      <c r="K116" s="1192"/>
      <c r="L116" s="1177"/>
    </row>
    <row r="117" spans="1:12" ht="106.15" customHeight="1">
      <c r="A117" s="1177"/>
      <c r="B117" s="1193"/>
      <c r="C117" s="1186"/>
      <c r="D117" s="1186"/>
      <c r="E117" s="1187" t="s">
        <v>836</v>
      </c>
      <c r="F117" s="1187" t="s">
        <v>858</v>
      </c>
      <c r="G117" s="1188" t="s">
        <v>838</v>
      </c>
      <c r="H117" s="1189">
        <v>1</v>
      </c>
      <c r="I117" s="1195"/>
      <c r="J117" s="1191">
        <f t="shared" si="1"/>
        <v>0</v>
      </c>
      <c r="K117" s="1192"/>
      <c r="L117" s="1177"/>
    </row>
    <row r="118" spans="1:12" ht="106.15" customHeight="1">
      <c r="A118" s="1177"/>
      <c r="B118" s="1193"/>
      <c r="C118" s="1186"/>
      <c r="D118" s="1186"/>
      <c r="E118" s="1187" t="s">
        <v>836</v>
      </c>
      <c r="F118" s="1187" t="s">
        <v>859</v>
      </c>
      <c r="G118" s="1188" t="s">
        <v>838</v>
      </c>
      <c r="H118" s="1189">
        <v>1</v>
      </c>
      <c r="I118" s="1195"/>
      <c r="J118" s="1191">
        <f t="shared" si="1"/>
        <v>0</v>
      </c>
      <c r="K118" s="1192"/>
      <c r="L118" s="1177"/>
    </row>
    <row r="119" spans="1:12" ht="106.15" customHeight="1">
      <c r="A119" s="1177"/>
      <c r="B119" s="1193"/>
      <c r="C119" s="1186"/>
      <c r="D119" s="1186"/>
      <c r="E119" s="1187" t="s">
        <v>836</v>
      </c>
      <c r="F119" s="1187" t="s">
        <v>852</v>
      </c>
      <c r="G119" s="1188" t="s">
        <v>838</v>
      </c>
      <c r="H119" s="1189">
        <v>1</v>
      </c>
      <c r="I119" s="1195"/>
      <c r="J119" s="1191">
        <f t="shared" si="1"/>
        <v>0</v>
      </c>
      <c r="K119" s="1192"/>
      <c r="L119" s="1177"/>
    </row>
    <row r="120" spans="1:12" ht="106.15" customHeight="1">
      <c r="A120" s="1177"/>
      <c r="B120" s="1193"/>
      <c r="C120" s="1186"/>
      <c r="D120" s="1186"/>
      <c r="E120" s="1187" t="s">
        <v>836</v>
      </c>
      <c r="F120" s="1187" t="s">
        <v>852</v>
      </c>
      <c r="G120" s="1188" t="s">
        <v>838</v>
      </c>
      <c r="H120" s="1189">
        <v>1</v>
      </c>
      <c r="I120" s="1195"/>
      <c r="J120" s="1191">
        <f t="shared" si="1"/>
        <v>0</v>
      </c>
      <c r="K120" s="1192"/>
      <c r="L120" s="1177"/>
    </row>
    <row r="121" spans="1:12" ht="106.15" customHeight="1">
      <c r="A121" s="1177"/>
      <c r="B121" s="1193"/>
      <c r="C121" s="1186"/>
      <c r="D121" s="1186"/>
      <c r="E121" s="1187" t="s">
        <v>836</v>
      </c>
      <c r="F121" s="1187" t="s">
        <v>860</v>
      </c>
      <c r="G121" s="1188" t="s">
        <v>838</v>
      </c>
      <c r="H121" s="1189">
        <v>1</v>
      </c>
      <c r="I121" s="1195"/>
      <c r="J121" s="1191">
        <f t="shared" si="1"/>
        <v>0</v>
      </c>
      <c r="K121" s="1192"/>
      <c r="L121" s="1177"/>
    </row>
    <row r="122" spans="1:12" ht="106.15" customHeight="1">
      <c r="A122" s="1177"/>
      <c r="B122" s="1193"/>
      <c r="C122" s="1186"/>
      <c r="D122" s="1186"/>
      <c r="E122" s="1187" t="s">
        <v>836</v>
      </c>
      <c r="F122" s="1187" t="s">
        <v>861</v>
      </c>
      <c r="G122" s="1188" t="s">
        <v>838</v>
      </c>
      <c r="H122" s="1189">
        <v>2</v>
      </c>
      <c r="I122" s="1195"/>
      <c r="J122" s="1191">
        <f t="shared" ref="J122:J137" si="2">ROUNDDOWN(I122*H122,0)</f>
        <v>0</v>
      </c>
      <c r="K122" s="1192"/>
      <c r="L122" s="1177"/>
    </row>
    <row r="123" spans="1:12" ht="106.15" customHeight="1">
      <c r="A123" s="1177"/>
      <c r="B123" s="1193"/>
      <c r="C123" s="1186"/>
      <c r="D123" s="1186"/>
      <c r="E123" s="1187" t="s">
        <v>836</v>
      </c>
      <c r="F123" s="1187" t="s">
        <v>862</v>
      </c>
      <c r="G123" s="1188" t="s">
        <v>838</v>
      </c>
      <c r="H123" s="1189">
        <v>1</v>
      </c>
      <c r="I123" s="1195"/>
      <c r="J123" s="1191">
        <f t="shared" si="2"/>
        <v>0</v>
      </c>
      <c r="K123" s="1192"/>
      <c r="L123" s="1177"/>
    </row>
    <row r="124" spans="1:12" ht="106.15" customHeight="1">
      <c r="A124" s="1177"/>
      <c r="B124" s="1193"/>
      <c r="C124" s="1186"/>
      <c r="D124" s="1186"/>
      <c r="E124" s="1187" t="s">
        <v>836</v>
      </c>
      <c r="F124" s="1187" t="s">
        <v>863</v>
      </c>
      <c r="G124" s="1188" t="s">
        <v>838</v>
      </c>
      <c r="H124" s="1189">
        <v>1</v>
      </c>
      <c r="I124" s="1195"/>
      <c r="J124" s="1191">
        <f t="shared" si="2"/>
        <v>0</v>
      </c>
      <c r="K124" s="1192"/>
      <c r="L124" s="1177"/>
    </row>
    <row r="125" spans="1:12" ht="106.15" customHeight="1">
      <c r="A125" s="1177"/>
      <c r="B125" s="1193"/>
      <c r="C125" s="1186"/>
      <c r="D125" s="1186"/>
      <c r="E125" s="1187" t="s">
        <v>836</v>
      </c>
      <c r="F125" s="1187" t="s">
        <v>862</v>
      </c>
      <c r="G125" s="1188" t="s">
        <v>838</v>
      </c>
      <c r="H125" s="1189">
        <v>1</v>
      </c>
      <c r="I125" s="1195"/>
      <c r="J125" s="1191">
        <f t="shared" si="2"/>
        <v>0</v>
      </c>
      <c r="K125" s="1192"/>
      <c r="L125" s="1177"/>
    </row>
    <row r="126" spans="1:12" ht="106.15" customHeight="1">
      <c r="A126" s="1177"/>
      <c r="B126" s="1193"/>
      <c r="C126" s="1186"/>
      <c r="D126" s="1186"/>
      <c r="E126" s="1187" t="s">
        <v>836</v>
      </c>
      <c r="F126" s="1187" t="s">
        <v>862</v>
      </c>
      <c r="G126" s="1188" t="s">
        <v>838</v>
      </c>
      <c r="H126" s="1189">
        <v>1</v>
      </c>
      <c r="I126" s="1195"/>
      <c r="J126" s="1191">
        <f t="shared" si="2"/>
        <v>0</v>
      </c>
      <c r="K126" s="1192"/>
      <c r="L126" s="1177"/>
    </row>
    <row r="127" spans="1:12" ht="35.450000000000003" customHeight="1">
      <c r="A127" s="1177"/>
      <c r="B127" s="1193"/>
      <c r="C127" s="1186"/>
      <c r="D127" s="1186"/>
      <c r="E127" s="1187" t="s">
        <v>864</v>
      </c>
      <c r="F127" s="1187" t="s">
        <v>865</v>
      </c>
      <c r="G127" s="1188" t="s">
        <v>838</v>
      </c>
      <c r="H127" s="1189">
        <v>8</v>
      </c>
      <c r="I127" s="1195"/>
      <c r="J127" s="1191">
        <f t="shared" si="2"/>
        <v>0</v>
      </c>
      <c r="K127" s="1192"/>
      <c r="L127" s="1177"/>
    </row>
    <row r="128" spans="1:12" ht="35.450000000000003" customHeight="1">
      <c r="A128" s="1177"/>
      <c r="B128" s="1193"/>
      <c r="C128" s="1186"/>
      <c r="D128" s="1186"/>
      <c r="E128" s="1187" t="s">
        <v>864</v>
      </c>
      <c r="F128" s="1187" t="s">
        <v>866</v>
      </c>
      <c r="G128" s="1188" t="s">
        <v>838</v>
      </c>
      <c r="H128" s="1189">
        <v>10</v>
      </c>
      <c r="I128" s="1195"/>
      <c r="J128" s="1191">
        <f t="shared" si="2"/>
        <v>0</v>
      </c>
      <c r="K128" s="1192"/>
      <c r="L128" s="1177"/>
    </row>
    <row r="129" spans="1:12" ht="47.25" customHeight="1">
      <c r="A129" s="1177"/>
      <c r="B129" s="1193"/>
      <c r="C129" s="1186"/>
      <c r="D129" s="1186"/>
      <c r="E129" s="1187" t="s">
        <v>867</v>
      </c>
      <c r="F129" s="1187" t="s">
        <v>868</v>
      </c>
      <c r="G129" s="1188" t="s">
        <v>794</v>
      </c>
      <c r="H129" s="1189">
        <v>286</v>
      </c>
      <c r="I129" s="1195"/>
      <c r="J129" s="1191">
        <f t="shared" si="2"/>
        <v>0</v>
      </c>
      <c r="K129" s="1192"/>
      <c r="L129" s="1177"/>
    </row>
    <row r="130" spans="1:12" ht="35.450000000000003" customHeight="1">
      <c r="A130" s="1177"/>
      <c r="B130" s="1193"/>
      <c r="C130" s="1186"/>
      <c r="D130" s="1186"/>
      <c r="E130" s="1187" t="s">
        <v>869</v>
      </c>
      <c r="F130" s="1187" t="s">
        <v>870</v>
      </c>
      <c r="G130" s="1188" t="s">
        <v>871</v>
      </c>
      <c r="H130" s="1189">
        <v>41</v>
      </c>
      <c r="I130" s="1195"/>
      <c r="J130" s="1191">
        <f t="shared" si="2"/>
        <v>0</v>
      </c>
      <c r="K130" s="1192"/>
      <c r="L130" s="1177"/>
    </row>
    <row r="131" spans="1:12" ht="35.450000000000003" customHeight="1">
      <c r="A131" s="1177"/>
      <c r="B131" s="1193"/>
      <c r="C131" s="1186"/>
      <c r="D131" s="1186"/>
      <c r="E131" s="1187" t="s">
        <v>869</v>
      </c>
      <c r="F131" s="1187" t="s">
        <v>870</v>
      </c>
      <c r="G131" s="1188" t="s">
        <v>871</v>
      </c>
      <c r="H131" s="1189">
        <v>1</v>
      </c>
      <c r="I131" s="1195"/>
      <c r="J131" s="1191">
        <f t="shared" si="2"/>
        <v>0</v>
      </c>
      <c r="K131" s="1192"/>
      <c r="L131" s="1177"/>
    </row>
    <row r="132" spans="1:12" ht="35.450000000000003" customHeight="1">
      <c r="A132" s="1177"/>
      <c r="B132" s="1193"/>
      <c r="C132" s="1186"/>
      <c r="D132" s="1186"/>
      <c r="E132" s="1187" t="s">
        <v>869</v>
      </c>
      <c r="F132" s="1187" t="s">
        <v>872</v>
      </c>
      <c r="G132" s="1188" t="s">
        <v>871</v>
      </c>
      <c r="H132" s="1189">
        <v>3</v>
      </c>
      <c r="I132" s="1195"/>
      <c r="J132" s="1191">
        <f t="shared" si="2"/>
        <v>0</v>
      </c>
      <c r="K132" s="1192"/>
      <c r="L132" s="1177"/>
    </row>
    <row r="133" spans="1:12" ht="35.450000000000003" customHeight="1">
      <c r="A133" s="1177"/>
      <c r="B133" s="1193"/>
      <c r="C133" s="1186"/>
      <c r="D133" s="1186"/>
      <c r="E133" s="1187" t="s">
        <v>869</v>
      </c>
      <c r="F133" s="1187" t="s">
        <v>872</v>
      </c>
      <c r="G133" s="1188" t="s">
        <v>871</v>
      </c>
      <c r="H133" s="1189">
        <v>1</v>
      </c>
      <c r="I133" s="1195"/>
      <c r="J133" s="1191">
        <f t="shared" si="2"/>
        <v>0</v>
      </c>
      <c r="K133" s="1192"/>
      <c r="L133" s="1177"/>
    </row>
    <row r="134" spans="1:12" ht="47.25" customHeight="1">
      <c r="A134" s="1177"/>
      <c r="B134" s="1193"/>
      <c r="C134" s="1186"/>
      <c r="D134" s="1186"/>
      <c r="E134" s="1187" t="s">
        <v>869</v>
      </c>
      <c r="F134" s="1187" t="s">
        <v>873</v>
      </c>
      <c r="G134" s="1188" t="s">
        <v>871</v>
      </c>
      <c r="H134" s="1189">
        <v>2</v>
      </c>
      <c r="I134" s="1195"/>
      <c r="J134" s="1191">
        <f t="shared" si="2"/>
        <v>0</v>
      </c>
      <c r="K134" s="1192"/>
      <c r="L134" s="1177"/>
    </row>
    <row r="135" spans="1:12" ht="47.25" customHeight="1">
      <c r="A135" s="1177"/>
      <c r="B135" s="1193"/>
      <c r="C135" s="1186"/>
      <c r="D135" s="1186"/>
      <c r="E135" s="1187" t="s">
        <v>869</v>
      </c>
      <c r="F135" s="1187" t="s">
        <v>874</v>
      </c>
      <c r="G135" s="1188" t="s">
        <v>871</v>
      </c>
      <c r="H135" s="1189">
        <v>17</v>
      </c>
      <c r="I135" s="1195"/>
      <c r="J135" s="1191">
        <f t="shared" si="2"/>
        <v>0</v>
      </c>
      <c r="K135" s="1192"/>
      <c r="L135" s="1177"/>
    </row>
    <row r="136" spans="1:12" ht="35.450000000000003" customHeight="1">
      <c r="A136" s="1177"/>
      <c r="B136" s="1193"/>
      <c r="C136" s="1186"/>
      <c r="D136" s="1186"/>
      <c r="E136" s="1187" t="s">
        <v>869</v>
      </c>
      <c r="F136" s="1187" t="s">
        <v>875</v>
      </c>
      <c r="G136" s="1188" t="s">
        <v>871</v>
      </c>
      <c r="H136" s="1189">
        <v>12</v>
      </c>
      <c r="I136" s="1195"/>
      <c r="J136" s="1191">
        <f t="shared" si="2"/>
        <v>0</v>
      </c>
      <c r="K136" s="1192"/>
      <c r="L136" s="1177"/>
    </row>
    <row r="137" spans="1:12" ht="35.450000000000003" customHeight="1">
      <c r="A137" s="1177"/>
      <c r="B137" s="1193"/>
      <c r="C137" s="1186"/>
      <c r="D137" s="1186"/>
      <c r="E137" s="1187" t="s">
        <v>869</v>
      </c>
      <c r="F137" s="1187" t="s">
        <v>876</v>
      </c>
      <c r="G137" s="1188" t="s">
        <v>871</v>
      </c>
      <c r="H137" s="1189">
        <v>12</v>
      </c>
      <c r="I137" s="1195"/>
      <c r="J137" s="1191">
        <f t="shared" si="2"/>
        <v>0</v>
      </c>
      <c r="K137" s="1192"/>
      <c r="L137" s="1177"/>
    </row>
    <row r="138" spans="1:12" ht="35.450000000000003" customHeight="1">
      <c r="A138" s="1177"/>
      <c r="B138" s="1193"/>
      <c r="C138" s="1187" t="s">
        <v>877</v>
      </c>
      <c r="D138" s="1186"/>
      <c r="E138" s="1186"/>
      <c r="F138" s="1187"/>
      <c r="G138" s="1188" t="s">
        <v>772</v>
      </c>
      <c r="H138" s="1189">
        <v>1</v>
      </c>
      <c r="I138" s="1190"/>
      <c r="J138" s="1191">
        <f>J139+J144+J147+J159+J165+J168+J172+J182+J190+J195+J198+J202+J205+J208+J211</f>
        <v>0</v>
      </c>
      <c r="K138" s="1192"/>
      <c r="L138" s="1177"/>
    </row>
    <row r="139" spans="1:12" ht="35.450000000000003" customHeight="1">
      <c r="A139" s="1177"/>
      <c r="B139" s="1193"/>
      <c r="C139" s="1186"/>
      <c r="D139" s="1187" t="s">
        <v>783</v>
      </c>
      <c r="E139" s="1186"/>
      <c r="F139" s="1187"/>
      <c r="G139" s="1188" t="s">
        <v>772</v>
      </c>
      <c r="H139" s="1189">
        <v>1</v>
      </c>
      <c r="I139" s="1190"/>
      <c r="J139" s="1191">
        <f>SUM(J140:J143)</f>
        <v>0</v>
      </c>
      <c r="K139" s="1192"/>
      <c r="L139" s="1177"/>
    </row>
    <row r="140" spans="1:12" ht="35.450000000000003" customHeight="1">
      <c r="A140" s="1177"/>
      <c r="B140" s="1193"/>
      <c r="C140" s="1186"/>
      <c r="D140" s="1186"/>
      <c r="E140" s="1187" t="s">
        <v>784</v>
      </c>
      <c r="F140" s="1187" t="s">
        <v>785</v>
      </c>
      <c r="G140" s="1188" t="s">
        <v>786</v>
      </c>
      <c r="H140" s="1189">
        <v>46</v>
      </c>
      <c r="I140" s="1195"/>
      <c r="J140" s="1191">
        <f>ROUNDDOWN(I140*H140,0)</f>
        <v>0</v>
      </c>
      <c r="K140" s="1192"/>
      <c r="L140" s="1177"/>
    </row>
    <row r="141" spans="1:12" ht="35.450000000000003" customHeight="1">
      <c r="A141" s="1177"/>
      <c r="B141" s="1193"/>
      <c r="C141" s="1186"/>
      <c r="D141" s="1186"/>
      <c r="E141" s="1187" t="s">
        <v>788</v>
      </c>
      <c r="F141" s="1187" t="s">
        <v>785</v>
      </c>
      <c r="G141" s="1188" t="s">
        <v>786</v>
      </c>
      <c r="H141" s="1189">
        <v>46</v>
      </c>
      <c r="I141" s="1195"/>
      <c r="J141" s="1191">
        <f>ROUNDDOWN(I141*H141,0)</f>
        <v>0</v>
      </c>
      <c r="K141" s="1192"/>
      <c r="L141" s="1177"/>
    </row>
    <row r="142" spans="1:12" ht="35.450000000000003" customHeight="1">
      <c r="A142" s="1177"/>
      <c r="B142" s="1193"/>
      <c r="C142" s="1186"/>
      <c r="D142" s="1186"/>
      <c r="E142" s="1187" t="s">
        <v>789</v>
      </c>
      <c r="F142" s="1187" t="s">
        <v>803</v>
      </c>
      <c r="G142" s="1188" t="s">
        <v>791</v>
      </c>
      <c r="H142" s="1189">
        <v>1620</v>
      </c>
      <c r="I142" s="1195"/>
      <c r="J142" s="1191">
        <f>ROUNDDOWN(I142*H142,0)</f>
        <v>0</v>
      </c>
      <c r="K142" s="1192"/>
      <c r="L142" s="1177"/>
    </row>
    <row r="143" spans="1:12" ht="35.450000000000003" customHeight="1">
      <c r="A143" s="1177"/>
      <c r="B143" s="1193"/>
      <c r="C143" s="1186"/>
      <c r="D143" s="1186"/>
      <c r="E143" s="1187" t="s">
        <v>792</v>
      </c>
      <c r="F143" s="1187" t="s">
        <v>878</v>
      </c>
      <c r="G143" s="1188" t="s">
        <v>794</v>
      </c>
      <c r="H143" s="1189">
        <v>543</v>
      </c>
      <c r="I143" s="1195"/>
      <c r="J143" s="1191">
        <f>ROUNDDOWN(I143*H143,0)</f>
        <v>0</v>
      </c>
      <c r="K143" s="1192"/>
      <c r="L143" s="1177"/>
    </row>
    <row r="144" spans="1:12" ht="35.450000000000003" customHeight="1">
      <c r="A144" s="1177"/>
      <c r="B144" s="1193"/>
      <c r="C144" s="1186"/>
      <c r="D144" s="1187" t="s">
        <v>879</v>
      </c>
      <c r="E144" s="1186"/>
      <c r="F144" s="1187"/>
      <c r="G144" s="1188" t="s">
        <v>772</v>
      </c>
      <c r="H144" s="1189">
        <v>1</v>
      </c>
      <c r="I144" s="1190"/>
      <c r="J144" s="1191">
        <f>SUM(J145:J146)</f>
        <v>0</v>
      </c>
      <c r="K144" s="1192"/>
      <c r="L144" s="1177"/>
    </row>
    <row r="145" spans="1:12" ht="35.450000000000003" customHeight="1">
      <c r="A145" s="1177"/>
      <c r="B145" s="1193"/>
      <c r="C145" s="1186"/>
      <c r="D145" s="1186"/>
      <c r="E145" s="1187" t="s">
        <v>880</v>
      </c>
      <c r="F145" s="1187"/>
      <c r="G145" s="1188" t="s">
        <v>786</v>
      </c>
      <c r="H145" s="1189">
        <v>550</v>
      </c>
      <c r="I145" s="1195"/>
      <c r="J145" s="1191">
        <f>ROUNDDOWN(I145*H145,0)</f>
        <v>0</v>
      </c>
      <c r="K145" s="1192"/>
      <c r="L145" s="1177"/>
    </row>
    <row r="146" spans="1:12" ht="35.450000000000003" customHeight="1">
      <c r="A146" s="1177"/>
      <c r="B146" s="1193"/>
      <c r="C146" s="1186"/>
      <c r="D146" s="1186"/>
      <c r="E146" s="1187" t="s">
        <v>881</v>
      </c>
      <c r="F146" s="1187" t="s">
        <v>882</v>
      </c>
      <c r="G146" s="1188" t="s">
        <v>786</v>
      </c>
      <c r="H146" s="1189">
        <v>420</v>
      </c>
      <c r="I146" s="1195"/>
      <c r="J146" s="1191">
        <f>ROUNDDOWN(I146*H146,0)</f>
        <v>0</v>
      </c>
      <c r="K146" s="1192"/>
      <c r="L146" s="1177"/>
    </row>
    <row r="147" spans="1:12" ht="35.450000000000003" customHeight="1">
      <c r="A147" s="1177"/>
      <c r="B147" s="1193"/>
      <c r="C147" s="1186"/>
      <c r="D147" s="1187" t="s">
        <v>883</v>
      </c>
      <c r="E147" s="1186"/>
      <c r="F147" s="1187"/>
      <c r="G147" s="1188" t="s">
        <v>772</v>
      </c>
      <c r="H147" s="1189">
        <v>1</v>
      </c>
      <c r="I147" s="1190"/>
      <c r="J147" s="1191">
        <f>SUM(J148:J158)</f>
        <v>0</v>
      </c>
      <c r="K147" s="1192"/>
      <c r="L147" s="1177"/>
    </row>
    <row r="148" spans="1:12" ht="35.450000000000003" customHeight="1">
      <c r="A148" s="1177"/>
      <c r="B148" s="1193"/>
      <c r="C148" s="1186"/>
      <c r="D148" s="1186"/>
      <c r="E148" s="1187" t="s">
        <v>884</v>
      </c>
      <c r="F148" s="1187" t="s">
        <v>885</v>
      </c>
      <c r="G148" s="1188" t="s">
        <v>791</v>
      </c>
      <c r="H148" s="1189">
        <v>3078</v>
      </c>
      <c r="I148" s="1195"/>
      <c r="J148" s="1191">
        <f t="shared" ref="J148:J153" si="3">ROUNDDOWN(I148*H148,0)</f>
        <v>0</v>
      </c>
      <c r="K148" s="1192"/>
      <c r="L148" s="1177"/>
    </row>
    <row r="149" spans="1:12" ht="35.450000000000003" customHeight="1">
      <c r="A149" s="1177"/>
      <c r="B149" s="1193"/>
      <c r="C149" s="1186"/>
      <c r="D149" s="1186"/>
      <c r="E149" s="1187" t="s">
        <v>884</v>
      </c>
      <c r="F149" s="1187" t="s">
        <v>886</v>
      </c>
      <c r="G149" s="1188" t="s">
        <v>791</v>
      </c>
      <c r="H149" s="1189">
        <v>16</v>
      </c>
      <c r="I149" s="1195"/>
      <c r="J149" s="1191">
        <f t="shared" si="3"/>
        <v>0</v>
      </c>
      <c r="K149" s="1192"/>
      <c r="L149" s="1177"/>
    </row>
    <row r="150" spans="1:12" ht="35.450000000000003" customHeight="1">
      <c r="A150" s="1177"/>
      <c r="B150" s="1193"/>
      <c r="C150" s="1186"/>
      <c r="D150" s="1186"/>
      <c r="E150" s="1187" t="s">
        <v>887</v>
      </c>
      <c r="F150" s="1187" t="s">
        <v>885</v>
      </c>
      <c r="G150" s="1188" t="s">
        <v>791</v>
      </c>
      <c r="H150" s="1189">
        <v>14</v>
      </c>
      <c r="I150" s="1195"/>
      <c r="J150" s="1191">
        <f t="shared" si="3"/>
        <v>0</v>
      </c>
      <c r="K150" s="1192"/>
      <c r="L150" s="1177"/>
    </row>
    <row r="151" spans="1:12" ht="35.450000000000003" customHeight="1">
      <c r="A151" s="1177"/>
      <c r="B151" s="1193"/>
      <c r="C151" s="1186"/>
      <c r="D151" s="1186"/>
      <c r="E151" s="1187" t="s">
        <v>887</v>
      </c>
      <c r="F151" s="1187" t="s">
        <v>886</v>
      </c>
      <c r="G151" s="1188" t="s">
        <v>791</v>
      </c>
      <c r="H151" s="1189">
        <v>14</v>
      </c>
      <c r="I151" s="1195"/>
      <c r="J151" s="1191">
        <f t="shared" si="3"/>
        <v>0</v>
      </c>
      <c r="K151" s="1192"/>
      <c r="L151" s="1177"/>
    </row>
    <row r="152" spans="1:12" ht="35.450000000000003" customHeight="1">
      <c r="A152" s="1177"/>
      <c r="B152" s="1193"/>
      <c r="C152" s="1186"/>
      <c r="D152" s="1186"/>
      <c r="E152" s="1187" t="s">
        <v>888</v>
      </c>
      <c r="F152" s="1187" t="s">
        <v>885</v>
      </c>
      <c r="G152" s="1188" t="s">
        <v>791</v>
      </c>
      <c r="H152" s="1189">
        <v>962</v>
      </c>
      <c r="I152" s="1195"/>
      <c r="J152" s="1191">
        <f t="shared" si="3"/>
        <v>0</v>
      </c>
      <c r="K152" s="1192"/>
      <c r="L152" s="1177"/>
    </row>
    <row r="153" spans="1:12" ht="35.450000000000003" customHeight="1">
      <c r="A153" s="1177"/>
      <c r="B153" s="1193"/>
      <c r="C153" s="1186"/>
      <c r="D153" s="1186"/>
      <c r="E153" s="1187" t="s">
        <v>888</v>
      </c>
      <c r="F153" s="1187" t="s">
        <v>886</v>
      </c>
      <c r="G153" s="1188" t="s">
        <v>791</v>
      </c>
      <c r="H153" s="1189">
        <v>962</v>
      </c>
      <c r="I153" s="1195"/>
      <c r="J153" s="1191">
        <f t="shared" si="3"/>
        <v>0</v>
      </c>
      <c r="K153" s="1192"/>
      <c r="L153" s="1177"/>
    </row>
    <row r="154" spans="1:12" ht="35.450000000000003" customHeight="1">
      <c r="A154" s="1177"/>
      <c r="B154" s="1193"/>
      <c r="C154" s="1186"/>
      <c r="D154" s="1186"/>
      <c r="E154" s="1187" t="s">
        <v>889</v>
      </c>
      <c r="F154" s="1187"/>
      <c r="G154" s="1188" t="s">
        <v>772</v>
      </c>
      <c r="H154" s="1189">
        <v>1</v>
      </c>
      <c r="I154" s="1190"/>
      <c r="J154" s="1194"/>
      <c r="K154" s="1192"/>
      <c r="L154" s="1177"/>
    </row>
    <row r="155" spans="1:12" ht="35.450000000000003" customHeight="1">
      <c r="A155" s="1177"/>
      <c r="B155" s="1193"/>
      <c r="C155" s="1186"/>
      <c r="D155" s="1186"/>
      <c r="E155" s="1187" t="s">
        <v>890</v>
      </c>
      <c r="F155" s="1187" t="s">
        <v>891</v>
      </c>
      <c r="G155" s="1188" t="s">
        <v>892</v>
      </c>
      <c r="H155" s="1189">
        <v>4</v>
      </c>
      <c r="I155" s="1195"/>
      <c r="J155" s="1191">
        <f>ROUNDDOWN(I155*H155,0)</f>
        <v>0</v>
      </c>
      <c r="K155" s="1192"/>
      <c r="L155" s="1177"/>
    </row>
    <row r="156" spans="1:12" ht="35.450000000000003" customHeight="1">
      <c r="A156" s="1177"/>
      <c r="B156" s="1193"/>
      <c r="C156" s="1186"/>
      <c r="D156" s="1186"/>
      <c r="E156" s="1187" t="s">
        <v>893</v>
      </c>
      <c r="F156" s="1187"/>
      <c r="G156" s="1188" t="s">
        <v>894</v>
      </c>
      <c r="H156" s="1189">
        <v>1</v>
      </c>
      <c r="I156" s="1195"/>
      <c r="J156" s="1191">
        <f>ROUNDDOWN(I156*H156,0)</f>
        <v>0</v>
      </c>
      <c r="K156" s="1192"/>
      <c r="L156" s="1177"/>
    </row>
    <row r="157" spans="1:12" ht="35.450000000000003" customHeight="1">
      <c r="A157" s="1177"/>
      <c r="B157" s="1193"/>
      <c r="C157" s="1186"/>
      <c r="D157" s="1186"/>
      <c r="E157" s="1187" t="s">
        <v>895</v>
      </c>
      <c r="F157" s="1187" t="s">
        <v>896</v>
      </c>
      <c r="G157" s="1188" t="s">
        <v>791</v>
      </c>
      <c r="H157" s="1189">
        <v>28</v>
      </c>
      <c r="I157" s="1195"/>
      <c r="J157" s="1191">
        <f>ROUNDDOWN(I157*H157,0)</f>
        <v>0</v>
      </c>
      <c r="K157" s="1192"/>
      <c r="L157" s="1177"/>
    </row>
    <row r="158" spans="1:12" ht="35.450000000000003" customHeight="1">
      <c r="A158" s="1177"/>
      <c r="B158" s="1193"/>
      <c r="C158" s="1186"/>
      <c r="D158" s="1186"/>
      <c r="E158" s="1187" t="s">
        <v>897</v>
      </c>
      <c r="F158" s="1187" t="s">
        <v>898</v>
      </c>
      <c r="G158" s="1188" t="s">
        <v>899</v>
      </c>
      <c r="H158" s="1189">
        <v>5</v>
      </c>
      <c r="I158" s="1195"/>
      <c r="J158" s="1191">
        <f>ROUNDDOWN(I158*H158,0)</f>
        <v>0</v>
      </c>
      <c r="K158" s="1192"/>
      <c r="L158" s="1177"/>
    </row>
    <row r="159" spans="1:12" ht="35.450000000000003" customHeight="1">
      <c r="A159" s="1177"/>
      <c r="B159" s="1193"/>
      <c r="C159" s="1186"/>
      <c r="D159" s="1187" t="s">
        <v>883</v>
      </c>
      <c r="E159" s="1186"/>
      <c r="F159" s="1187"/>
      <c r="G159" s="1188" t="s">
        <v>772</v>
      </c>
      <c r="H159" s="1189">
        <v>1</v>
      </c>
      <c r="I159" s="1190"/>
      <c r="J159" s="1191">
        <f>SUM(J160:J164)</f>
        <v>0</v>
      </c>
      <c r="K159" s="1192"/>
      <c r="L159" s="1177"/>
    </row>
    <row r="160" spans="1:12" ht="35.450000000000003" customHeight="1">
      <c r="A160" s="1177"/>
      <c r="B160" s="1193"/>
      <c r="C160" s="1186"/>
      <c r="D160" s="1186"/>
      <c r="E160" s="1187" t="s">
        <v>884</v>
      </c>
      <c r="F160" s="1187" t="s">
        <v>885</v>
      </c>
      <c r="G160" s="1188" t="s">
        <v>791</v>
      </c>
      <c r="H160" s="1189">
        <v>4058</v>
      </c>
      <c r="I160" s="1195"/>
      <c r="J160" s="1191">
        <f>ROUNDDOWN(I160*H160,0)</f>
        <v>0</v>
      </c>
      <c r="K160" s="1192"/>
      <c r="L160" s="1177"/>
    </row>
    <row r="161" spans="1:12" ht="35.450000000000003" customHeight="1">
      <c r="A161" s="1177"/>
      <c r="B161" s="1193"/>
      <c r="C161" s="1186"/>
      <c r="D161" s="1186"/>
      <c r="E161" s="1187" t="s">
        <v>884</v>
      </c>
      <c r="F161" s="1187" t="s">
        <v>886</v>
      </c>
      <c r="G161" s="1188" t="s">
        <v>791</v>
      </c>
      <c r="H161" s="1189">
        <v>1246</v>
      </c>
      <c r="I161" s="1195"/>
      <c r="J161" s="1191">
        <f>ROUNDDOWN(I161*H161,0)</f>
        <v>0</v>
      </c>
      <c r="K161" s="1192"/>
      <c r="L161" s="1177"/>
    </row>
    <row r="162" spans="1:12" ht="35.450000000000003" customHeight="1">
      <c r="A162" s="1177"/>
      <c r="B162" s="1193"/>
      <c r="C162" s="1186"/>
      <c r="D162" s="1186"/>
      <c r="E162" s="1187" t="s">
        <v>889</v>
      </c>
      <c r="F162" s="1187"/>
      <c r="G162" s="1188" t="s">
        <v>772</v>
      </c>
      <c r="H162" s="1189">
        <v>1</v>
      </c>
      <c r="I162" s="1190"/>
      <c r="J162" s="1194"/>
      <c r="K162" s="1192"/>
      <c r="L162" s="1177"/>
    </row>
    <row r="163" spans="1:12" ht="35.450000000000003" customHeight="1">
      <c r="A163" s="1177"/>
      <c r="B163" s="1193"/>
      <c r="C163" s="1186"/>
      <c r="D163" s="1186"/>
      <c r="E163" s="1187" t="s">
        <v>890</v>
      </c>
      <c r="F163" s="1187" t="s">
        <v>891</v>
      </c>
      <c r="G163" s="1188" t="s">
        <v>892</v>
      </c>
      <c r="H163" s="1189">
        <v>4</v>
      </c>
      <c r="I163" s="1195"/>
      <c r="J163" s="1191">
        <f>ROUNDDOWN(I163*H163,0)</f>
        <v>0</v>
      </c>
      <c r="K163" s="1192"/>
      <c r="L163" s="1177"/>
    </row>
    <row r="164" spans="1:12" ht="35.450000000000003" customHeight="1">
      <c r="A164" s="1177"/>
      <c r="B164" s="1193"/>
      <c r="C164" s="1186"/>
      <c r="D164" s="1186"/>
      <c r="E164" s="1187" t="s">
        <v>893</v>
      </c>
      <c r="F164" s="1187"/>
      <c r="G164" s="1188" t="s">
        <v>894</v>
      </c>
      <c r="H164" s="1189">
        <v>1</v>
      </c>
      <c r="I164" s="1195"/>
      <c r="J164" s="1191">
        <f>ROUNDDOWN(I164*H164,0)</f>
        <v>0</v>
      </c>
      <c r="K164" s="1192"/>
      <c r="L164" s="1177"/>
    </row>
    <row r="165" spans="1:12" ht="35.450000000000003" customHeight="1">
      <c r="A165" s="1177"/>
      <c r="B165" s="1193"/>
      <c r="C165" s="1186"/>
      <c r="D165" s="1187" t="s">
        <v>900</v>
      </c>
      <c r="E165" s="1186"/>
      <c r="F165" s="1187"/>
      <c r="G165" s="1188" t="s">
        <v>772</v>
      </c>
      <c r="H165" s="1189">
        <v>1</v>
      </c>
      <c r="I165" s="1190"/>
      <c r="J165" s="1191">
        <f>SUM(J166:J167)</f>
        <v>0</v>
      </c>
      <c r="K165" s="1192"/>
      <c r="L165" s="1177"/>
    </row>
    <row r="166" spans="1:12" ht="35.450000000000003" customHeight="1">
      <c r="A166" s="1177"/>
      <c r="B166" s="1193"/>
      <c r="C166" s="1186"/>
      <c r="D166" s="1186"/>
      <c r="E166" s="1187" t="s">
        <v>901</v>
      </c>
      <c r="F166" s="1187"/>
      <c r="G166" s="1188" t="s">
        <v>892</v>
      </c>
      <c r="H166" s="1189">
        <v>1</v>
      </c>
      <c r="I166" s="1195"/>
      <c r="J166" s="1191">
        <f>ROUNDDOWN(I166*H166,0)</f>
        <v>0</v>
      </c>
      <c r="K166" s="1192"/>
      <c r="L166" s="1177"/>
    </row>
    <row r="167" spans="1:12" ht="35.450000000000003" customHeight="1">
      <c r="A167" s="1177"/>
      <c r="B167" s="1193"/>
      <c r="C167" s="1186"/>
      <c r="D167" s="1186"/>
      <c r="E167" s="1187" t="s">
        <v>902</v>
      </c>
      <c r="F167" s="1187"/>
      <c r="G167" s="1188" t="s">
        <v>892</v>
      </c>
      <c r="H167" s="1189">
        <v>1</v>
      </c>
      <c r="I167" s="1195"/>
      <c r="J167" s="1191">
        <f>ROUNDDOWN(I167*H167,0)</f>
        <v>0</v>
      </c>
      <c r="K167" s="1192"/>
      <c r="L167" s="1177"/>
    </row>
    <row r="168" spans="1:12" ht="35.450000000000003" customHeight="1">
      <c r="A168" s="1177"/>
      <c r="B168" s="1193"/>
      <c r="C168" s="1186"/>
      <c r="D168" s="1187" t="s">
        <v>903</v>
      </c>
      <c r="E168" s="1186"/>
      <c r="F168" s="1187"/>
      <c r="G168" s="1188" t="s">
        <v>772</v>
      </c>
      <c r="H168" s="1189">
        <v>1</v>
      </c>
      <c r="I168" s="1190"/>
      <c r="J168" s="1191">
        <f>SUM(J169:J171)</f>
        <v>0</v>
      </c>
      <c r="K168" s="1192"/>
      <c r="L168" s="1177"/>
    </row>
    <row r="169" spans="1:12" ht="35.450000000000003" customHeight="1">
      <c r="A169" s="1177"/>
      <c r="B169" s="1193"/>
      <c r="C169" s="1186"/>
      <c r="D169" s="1186"/>
      <c r="E169" s="1187" t="s">
        <v>904</v>
      </c>
      <c r="F169" s="1187" t="s">
        <v>885</v>
      </c>
      <c r="G169" s="1188" t="s">
        <v>791</v>
      </c>
      <c r="H169" s="1189">
        <v>4063</v>
      </c>
      <c r="I169" s="1195"/>
      <c r="J169" s="1191">
        <f>ROUNDDOWN(I169*H169,0)</f>
        <v>0</v>
      </c>
      <c r="K169" s="1192"/>
      <c r="L169" s="1177"/>
    </row>
    <row r="170" spans="1:12" ht="35.450000000000003" customHeight="1">
      <c r="A170" s="1177"/>
      <c r="B170" s="1193"/>
      <c r="C170" s="1186"/>
      <c r="D170" s="1186"/>
      <c r="E170" s="1187" t="s">
        <v>904</v>
      </c>
      <c r="F170" s="1187" t="s">
        <v>886</v>
      </c>
      <c r="G170" s="1188" t="s">
        <v>791</v>
      </c>
      <c r="H170" s="1189">
        <v>1002</v>
      </c>
      <c r="I170" s="1195"/>
      <c r="J170" s="1191">
        <f>ROUNDDOWN(I170*H170,0)</f>
        <v>0</v>
      </c>
      <c r="K170" s="1192"/>
      <c r="L170" s="1177"/>
    </row>
    <row r="171" spans="1:12" ht="35.450000000000003" customHeight="1">
      <c r="A171" s="1177"/>
      <c r="B171" s="1193"/>
      <c r="C171" s="1186"/>
      <c r="D171" s="1186"/>
      <c r="E171" s="1187" t="s">
        <v>905</v>
      </c>
      <c r="F171" s="1187" t="s">
        <v>906</v>
      </c>
      <c r="G171" s="1188" t="s">
        <v>907</v>
      </c>
      <c r="H171" s="1196">
        <v>0.48</v>
      </c>
      <c r="I171" s="1195"/>
      <c r="J171" s="1191">
        <f>ROUNDDOWN(I171*H171,0)</f>
        <v>0</v>
      </c>
      <c r="K171" s="1192"/>
      <c r="L171" s="1177"/>
    </row>
    <row r="172" spans="1:12" ht="35.450000000000003" customHeight="1">
      <c r="A172" s="1177"/>
      <c r="B172" s="1193"/>
      <c r="C172" s="1186"/>
      <c r="D172" s="1187" t="s">
        <v>903</v>
      </c>
      <c r="E172" s="1186"/>
      <c r="F172" s="1187"/>
      <c r="G172" s="1188" t="s">
        <v>772</v>
      </c>
      <c r="H172" s="1189">
        <v>1</v>
      </c>
      <c r="I172" s="1190"/>
      <c r="J172" s="1191">
        <f>SUM(J173:J181)</f>
        <v>0</v>
      </c>
      <c r="K172" s="1192"/>
      <c r="L172" s="1177"/>
    </row>
    <row r="173" spans="1:12" ht="35.450000000000003" customHeight="1">
      <c r="A173" s="1177"/>
      <c r="B173" s="1193"/>
      <c r="C173" s="1186"/>
      <c r="D173" s="1186"/>
      <c r="E173" s="1187" t="s">
        <v>904</v>
      </c>
      <c r="F173" s="1187" t="s">
        <v>885</v>
      </c>
      <c r="G173" s="1188" t="s">
        <v>791</v>
      </c>
      <c r="H173" s="1189">
        <v>3078</v>
      </c>
      <c r="I173" s="1195"/>
      <c r="J173" s="1191">
        <f t="shared" ref="J173:J181" si="4">ROUNDDOWN(I173*H173,0)</f>
        <v>0</v>
      </c>
      <c r="K173" s="1192"/>
      <c r="L173" s="1177"/>
    </row>
    <row r="174" spans="1:12" ht="35.450000000000003" customHeight="1">
      <c r="A174" s="1177"/>
      <c r="B174" s="1193"/>
      <c r="C174" s="1186"/>
      <c r="D174" s="1186"/>
      <c r="E174" s="1187" t="s">
        <v>904</v>
      </c>
      <c r="F174" s="1187" t="s">
        <v>886</v>
      </c>
      <c r="G174" s="1188" t="s">
        <v>791</v>
      </c>
      <c r="H174" s="1189">
        <v>16</v>
      </c>
      <c r="I174" s="1195"/>
      <c r="J174" s="1191">
        <f t="shared" si="4"/>
        <v>0</v>
      </c>
      <c r="K174" s="1192"/>
      <c r="L174" s="1177"/>
    </row>
    <row r="175" spans="1:12" ht="35.450000000000003" customHeight="1">
      <c r="A175" s="1177"/>
      <c r="B175" s="1193"/>
      <c r="C175" s="1186"/>
      <c r="D175" s="1186"/>
      <c r="E175" s="1187" t="s">
        <v>908</v>
      </c>
      <c r="F175" s="1187" t="s">
        <v>885</v>
      </c>
      <c r="G175" s="1188" t="s">
        <v>791</v>
      </c>
      <c r="H175" s="1189">
        <v>14</v>
      </c>
      <c r="I175" s="1195"/>
      <c r="J175" s="1191">
        <f t="shared" si="4"/>
        <v>0</v>
      </c>
      <c r="K175" s="1192"/>
      <c r="L175" s="1177"/>
    </row>
    <row r="176" spans="1:12" ht="35.450000000000003" customHeight="1">
      <c r="A176" s="1177"/>
      <c r="B176" s="1193"/>
      <c r="C176" s="1186"/>
      <c r="D176" s="1186"/>
      <c r="E176" s="1187" t="s">
        <v>908</v>
      </c>
      <c r="F176" s="1187" t="s">
        <v>886</v>
      </c>
      <c r="G176" s="1188" t="s">
        <v>791</v>
      </c>
      <c r="H176" s="1189">
        <v>14</v>
      </c>
      <c r="I176" s="1195"/>
      <c r="J176" s="1191">
        <f t="shared" si="4"/>
        <v>0</v>
      </c>
      <c r="K176" s="1192"/>
      <c r="L176" s="1177"/>
    </row>
    <row r="177" spans="1:12" ht="35.450000000000003" customHeight="1">
      <c r="A177" s="1177"/>
      <c r="B177" s="1193"/>
      <c r="C177" s="1186"/>
      <c r="D177" s="1186"/>
      <c r="E177" s="1187" t="s">
        <v>909</v>
      </c>
      <c r="F177" s="1187" t="s">
        <v>885</v>
      </c>
      <c r="G177" s="1188" t="s">
        <v>791</v>
      </c>
      <c r="H177" s="1189">
        <v>962</v>
      </c>
      <c r="I177" s="1195"/>
      <c r="J177" s="1191">
        <f t="shared" si="4"/>
        <v>0</v>
      </c>
      <c r="K177" s="1192"/>
      <c r="L177" s="1177"/>
    </row>
    <row r="178" spans="1:12" ht="35.450000000000003" customHeight="1">
      <c r="A178" s="1177"/>
      <c r="B178" s="1193"/>
      <c r="C178" s="1186"/>
      <c r="D178" s="1186"/>
      <c r="E178" s="1187" t="s">
        <v>909</v>
      </c>
      <c r="F178" s="1187" t="s">
        <v>886</v>
      </c>
      <c r="G178" s="1188" t="s">
        <v>791</v>
      </c>
      <c r="H178" s="1189">
        <v>962</v>
      </c>
      <c r="I178" s="1195"/>
      <c r="J178" s="1191">
        <f t="shared" si="4"/>
        <v>0</v>
      </c>
      <c r="K178" s="1192"/>
      <c r="L178" s="1177"/>
    </row>
    <row r="179" spans="1:12" ht="35.450000000000003" customHeight="1">
      <c r="A179" s="1177"/>
      <c r="B179" s="1193"/>
      <c r="C179" s="1186"/>
      <c r="D179" s="1186"/>
      <c r="E179" s="1187" t="s">
        <v>910</v>
      </c>
      <c r="F179" s="1187" t="s">
        <v>896</v>
      </c>
      <c r="G179" s="1188" t="s">
        <v>791</v>
      </c>
      <c r="H179" s="1189">
        <v>28</v>
      </c>
      <c r="I179" s="1195"/>
      <c r="J179" s="1191">
        <f t="shared" si="4"/>
        <v>0</v>
      </c>
      <c r="K179" s="1192"/>
      <c r="L179" s="1177"/>
    </row>
    <row r="180" spans="1:12" ht="35.450000000000003" customHeight="1">
      <c r="A180" s="1177"/>
      <c r="B180" s="1193"/>
      <c r="C180" s="1186"/>
      <c r="D180" s="1186"/>
      <c r="E180" s="1187" t="s">
        <v>911</v>
      </c>
      <c r="F180" s="1187" t="s">
        <v>898</v>
      </c>
      <c r="G180" s="1188" t="s">
        <v>899</v>
      </c>
      <c r="H180" s="1189">
        <v>5</v>
      </c>
      <c r="I180" s="1195"/>
      <c r="J180" s="1191">
        <f t="shared" si="4"/>
        <v>0</v>
      </c>
      <c r="K180" s="1192"/>
      <c r="L180" s="1177"/>
    </row>
    <row r="181" spans="1:12" ht="35.450000000000003" customHeight="1">
      <c r="A181" s="1177"/>
      <c r="B181" s="1193"/>
      <c r="C181" s="1186"/>
      <c r="D181" s="1186"/>
      <c r="E181" s="1187" t="s">
        <v>905</v>
      </c>
      <c r="F181" s="1187" t="s">
        <v>912</v>
      </c>
      <c r="G181" s="1188" t="s">
        <v>907</v>
      </c>
      <c r="H181" s="1196">
        <v>3.3</v>
      </c>
      <c r="I181" s="1195"/>
      <c r="J181" s="1191">
        <f t="shared" si="4"/>
        <v>0</v>
      </c>
      <c r="K181" s="1192"/>
      <c r="L181" s="1177"/>
    </row>
    <row r="182" spans="1:12" ht="35.450000000000003" customHeight="1">
      <c r="A182" s="1177"/>
      <c r="B182" s="1193"/>
      <c r="C182" s="1186"/>
      <c r="D182" s="1187" t="s">
        <v>913</v>
      </c>
      <c r="E182" s="1186"/>
      <c r="F182" s="1187"/>
      <c r="G182" s="1188" t="s">
        <v>772</v>
      </c>
      <c r="H182" s="1189">
        <v>1</v>
      </c>
      <c r="I182" s="1190"/>
      <c r="J182" s="1191">
        <f>SUM(J183:J189)</f>
        <v>0</v>
      </c>
      <c r="K182" s="1192"/>
      <c r="L182" s="1177"/>
    </row>
    <row r="183" spans="1:12" ht="35.450000000000003" customHeight="1">
      <c r="A183" s="1177"/>
      <c r="B183" s="1193"/>
      <c r="C183" s="1186"/>
      <c r="D183" s="1186"/>
      <c r="E183" s="1187" t="s">
        <v>914</v>
      </c>
      <c r="F183" s="1187" t="s">
        <v>915</v>
      </c>
      <c r="G183" s="1188" t="s">
        <v>791</v>
      </c>
      <c r="H183" s="1189">
        <v>788</v>
      </c>
      <c r="I183" s="1195"/>
      <c r="J183" s="1191">
        <f t="shared" ref="J183:J189" si="5">ROUNDDOWN(I183*H183,0)</f>
        <v>0</v>
      </c>
      <c r="K183" s="1192"/>
      <c r="L183" s="1177"/>
    </row>
    <row r="184" spans="1:12" ht="35.450000000000003" customHeight="1">
      <c r="A184" s="1177"/>
      <c r="B184" s="1193"/>
      <c r="C184" s="1186"/>
      <c r="D184" s="1186"/>
      <c r="E184" s="1187" t="s">
        <v>916</v>
      </c>
      <c r="F184" s="1187" t="s">
        <v>917</v>
      </c>
      <c r="G184" s="1188" t="s">
        <v>918</v>
      </c>
      <c r="H184" s="1189">
        <v>2</v>
      </c>
      <c r="I184" s="1195"/>
      <c r="J184" s="1191">
        <f t="shared" si="5"/>
        <v>0</v>
      </c>
      <c r="K184" s="1192"/>
      <c r="L184" s="1177"/>
    </row>
    <row r="185" spans="1:12" ht="35.450000000000003" customHeight="1">
      <c r="A185" s="1177"/>
      <c r="B185" s="1193"/>
      <c r="C185" s="1186"/>
      <c r="D185" s="1186"/>
      <c r="E185" s="1187" t="s">
        <v>916</v>
      </c>
      <c r="F185" s="1187" t="s">
        <v>919</v>
      </c>
      <c r="G185" s="1188" t="s">
        <v>918</v>
      </c>
      <c r="H185" s="1189">
        <v>1</v>
      </c>
      <c r="I185" s="1195"/>
      <c r="J185" s="1191">
        <f t="shared" si="5"/>
        <v>0</v>
      </c>
      <c r="K185" s="1192"/>
      <c r="L185" s="1177"/>
    </row>
    <row r="186" spans="1:12" ht="35.450000000000003" customHeight="1">
      <c r="A186" s="1177"/>
      <c r="B186" s="1193"/>
      <c r="C186" s="1186"/>
      <c r="D186" s="1186"/>
      <c r="E186" s="1187" t="s">
        <v>784</v>
      </c>
      <c r="F186" s="1187" t="s">
        <v>787</v>
      </c>
      <c r="G186" s="1188" t="s">
        <v>786</v>
      </c>
      <c r="H186" s="1189">
        <v>5</v>
      </c>
      <c r="I186" s="1195"/>
      <c r="J186" s="1191">
        <f t="shared" si="5"/>
        <v>0</v>
      </c>
      <c r="K186" s="1192"/>
      <c r="L186" s="1177"/>
    </row>
    <row r="187" spans="1:12" ht="35.450000000000003" customHeight="1">
      <c r="A187" s="1177"/>
      <c r="B187" s="1193"/>
      <c r="C187" s="1186"/>
      <c r="D187" s="1186"/>
      <c r="E187" s="1187" t="s">
        <v>788</v>
      </c>
      <c r="F187" s="1187" t="s">
        <v>787</v>
      </c>
      <c r="G187" s="1188" t="s">
        <v>786</v>
      </c>
      <c r="H187" s="1189">
        <v>5</v>
      </c>
      <c r="I187" s="1195"/>
      <c r="J187" s="1191">
        <f t="shared" si="5"/>
        <v>0</v>
      </c>
      <c r="K187" s="1192"/>
      <c r="L187" s="1177"/>
    </row>
    <row r="188" spans="1:12" ht="35.450000000000003" customHeight="1">
      <c r="A188" s="1177"/>
      <c r="B188" s="1193"/>
      <c r="C188" s="1186"/>
      <c r="D188" s="1186"/>
      <c r="E188" s="1187" t="s">
        <v>920</v>
      </c>
      <c r="F188" s="1187" t="s">
        <v>921</v>
      </c>
      <c r="G188" s="1188" t="s">
        <v>907</v>
      </c>
      <c r="H188" s="1196">
        <v>12.26</v>
      </c>
      <c r="I188" s="1195"/>
      <c r="J188" s="1191">
        <f t="shared" si="5"/>
        <v>0</v>
      </c>
      <c r="K188" s="1192"/>
      <c r="L188" s="1177"/>
    </row>
    <row r="189" spans="1:12" ht="35.450000000000003" customHeight="1">
      <c r="A189" s="1177"/>
      <c r="B189" s="1193"/>
      <c r="C189" s="1186"/>
      <c r="D189" s="1186"/>
      <c r="E189" s="1187" t="s">
        <v>920</v>
      </c>
      <c r="F189" s="1187" t="s">
        <v>922</v>
      </c>
      <c r="G189" s="1188" t="s">
        <v>907</v>
      </c>
      <c r="H189" s="1196">
        <v>0.28000000000000003</v>
      </c>
      <c r="I189" s="1195"/>
      <c r="J189" s="1191">
        <f t="shared" si="5"/>
        <v>0</v>
      </c>
      <c r="K189" s="1192"/>
      <c r="L189" s="1177"/>
    </row>
    <row r="190" spans="1:12" ht="35.450000000000003" customHeight="1">
      <c r="A190" s="1177"/>
      <c r="B190" s="1193"/>
      <c r="C190" s="1186"/>
      <c r="D190" s="1187" t="s">
        <v>795</v>
      </c>
      <c r="E190" s="1186"/>
      <c r="F190" s="1187"/>
      <c r="G190" s="1188" t="s">
        <v>772</v>
      </c>
      <c r="H190" s="1189">
        <v>1</v>
      </c>
      <c r="I190" s="1190"/>
      <c r="J190" s="1191">
        <f>SUM(J191:J194)</f>
        <v>0</v>
      </c>
      <c r="K190" s="1192"/>
      <c r="L190" s="1177"/>
    </row>
    <row r="191" spans="1:12" ht="47.25" customHeight="1">
      <c r="A191" s="1177"/>
      <c r="B191" s="1193"/>
      <c r="C191" s="1186"/>
      <c r="D191" s="1186"/>
      <c r="E191" s="1187" t="s">
        <v>923</v>
      </c>
      <c r="F191" s="1187" t="s">
        <v>924</v>
      </c>
      <c r="G191" s="1188" t="s">
        <v>794</v>
      </c>
      <c r="H191" s="1189">
        <v>183</v>
      </c>
      <c r="I191" s="1195"/>
      <c r="J191" s="1191">
        <f>ROUNDDOWN(I191*H191,0)</f>
        <v>0</v>
      </c>
      <c r="K191" s="1192"/>
      <c r="L191" s="1177"/>
    </row>
    <row r="192" spans="1:12" ht="47.25" customHeight="1">
      <c r="A192" s="1177"/>
      <c r="B192" s="1193"/>
      <c r="C192" s="1186"/>
      <c r="D192" s="1186"/>
      <c r="E192" s="1187" t="s">
        <v>796</v>
      </c>
      <c r="F192" s="1187" t="s">
        <v>797</v>
      </c>
      <c r="G192" s="1188" t="s">
        <v>794</v>
      </c>
      <c r="H192" s="1189">
        <v>183</v>
      </c>
      <c r="I192" s="1195"/>
      <c r="J192" s="1191">
        <f>ROUNDDOWN(I192*H192,0)</f>
        <v>0</v>
      </c>
      <c r="K192" s="1192"/>
      <c r="L192" s="1177"/>
    </row>
    <row r="193" spans="1:12" ht="82.7" customHeight="1">
      <c r="A193" s="1177"/>
      <c r="B193" s="1193"/>
      <c r="C193" s="1186"/>
      <c r="D193" s="1186"/>
      <c r="E193" s="1187" t="s">
        <v>798</v>
      </c>
      <c r="F193" s="1187" t="s">
        <v>799</v>
      </c>
      <c r="G193" s="1188" t="s">
        <v>794</v>
      </c>
      <c r="H193" s="1189">
        <v>183</v>
      </c>
      <c r="I193" s="1195"/>
      <c r="J193" s="1191">
        <f>ROUNDDOWN(I193*H193,0)</f>
        <v>0</v>
      </c>
      <c r="K193" s="1192"/>
      <c r="L193" s="1177"/>
    </row>
    <row r="194" spans="1:12" ht="70.900000000000006" customHeight="1">
      <c r="A194" s="1177"/>
      <c r="B194" s="1193"/>
      <c r="C194" s="1186"/>
      <c r="D194" s="1186"/>
      <c r="E194" s="1187" t="s">
        <v>800</v>
      </c>
      <c r="F194" s="1187" t="s">
        <v>801</v>
      </c>
      <c r="G194" s="1188" t="s">
        <v>794</v>
      </c>
      <c r="H194" s="1189">
        <v>183</v>
      </c>
      <c r="I194" s="1195"/>
      <c r="J194" s="1191">
        <f>ROUNDDOWN(I194*H194,0)</f>
        <v>0</v>
      </c>
      <c r="K194" s="1192"/>
      <c r="L194" s="1177"/>
    </row>
    <row r="195" spans="1:12" ht="35.450000000000003" customHeight="1">
      <c r="A195" s="1177"/>
      <c r="B195" s="1193"/>
      <c r="C195" s="1186"/>
      <c r="D195" s="1187" t="s">
        <v>795</v>
      </c>
      <c r="E195" s="1186"/>
      <c r="F195" s="1187"/>
      <c r="G195" s="1188" t="s">
        <v>772</v>
      </c>
      <c r="H195" s="1189">
        <v>1</v>
      </c>
      <c r="I195" s="1190"/>
      <c r="J195" s="1191">
        <f>SUM(J196:J197)</f>
        <v>0</v>
      </c>
      <c r="K195" s="1192"/>
      <c r="L195" s="1177"/>
    </row>
    <row r="196" spans="1:12" ht="47.25" customHeight="1">
      <c r="A196" s="1177"/>
      <c r="B196" s="1193"/>
      <c r="C196" s="1186"/>
      <c r="D196" s="1186"/>
      <c r="E196" s="1187" t="s">
        <v>923</v>
      </c>
      <c r="F196" s="1187" t="s">
        <v>925</v>
      </c>
      <c r="G196" s="1188" t="s">
        <v>794</v>
      </c>
      <c r="H196" s="1189">
        <v>13</v>
      </c>
      <c r="I196" s="1195"/>
      <c r="J196" s="1191">
        <f>ROUNDDOWN(I196*H196,0)</f>
        <v>0</v>
      </c>
      <c r="K196" s="1192"/>
      <c r="L196" s="1177"/>
    </row>
    <row r="197" spans="1:12" ht="70.900000000000006" customHeight="1">
      <c r="A197" s="1177"/>
      <c r="B197" s="1193"/>
      <c r="C197" s="1186"/>
      <c r="D197" s="1186"/>
      <c r="E197" s="1187" t="s">
        <v>800</v>
      </c>
      <c r="F197" s="1187" t="s">
        <v>801</v>
      </c>
      <c r="G197" s="1188" t="s">
        <v>794</v>
      </c>
      <c r="H197" s="1189">
        <v>13</v>
      </c>
      <c r="I197" s="1195"/>
      <c r="J197" s="1191">
        <f>ROUNDDOWN(I197*H197,0)</f>
        <v>0</v>
      </c>
      <c r="K197" s="1192"/>
      <c r="L197" s="1177"/>
    </row>
    <row r="198" spans="1:12" ht="35.450000000000003" customHeight="1">
      <c r="A198" s="1177"/>
      <c r="B198" s="1193"/>
      <c r="C198" s="1186"/>
      <c r="D198" s="1187" t="s">
        <v>795</v>
      </c>
      <c r="E198" s="1186"/>
      <c r="F198" s="1187"/>
      <c r="G198" s="1188" t="s">
        <v>772</v>
      </c>
      <c r="H198" s="1189">
        <v>1</v>
      </c>
      <c r="I198" s="1190"/>
      <c r="J198" s="1191">
        <f>SUM(J199:J201)</f>
        <v>0</v>
      </c>
      <c r="K198" s="1192"/>
      <c r="L198" s="1177"/>
    </row>
    <row r="199" spans="1:12" ht="35.450000000000003" customHeight="1">
      <c r="A199" s="1177"/>
      <c r="B199" s="1193"/>
      <c r="C199" s="1186"/>
      <c r="D199" s="1186"/>
      <c r="E199" s="1187" t="s">
        <v>926</v>
      </c>
      <c r="F199" s="1187" t="s">
        <v>927</v>
      </c>
      <c r="G199" s="1188" t="s">
        <v>794</v>
      </c>
      <c r="H199" s="1189">
        <v>3</v>
      </c>
      <c r="I199" s="1195"/>
      <c r="J199" s="1191">
        <f>ROUNDDOWN(I199*H199,0)</f>
        <v>0</v>
      </c>
      <c r="K199" s="1192"/>
      <c r="L199" s="1177"/>
    </row>
    <row r="200" spans="1:12" ht="47.25" customHeight="1">
      <c r="A200" s="1177"/>
      <c r="B200" s="1193"/>
      <c r="C200" s="1186"/>
      <c r="D200" s="1186"/>
      <c r="E200" s="1187" t="s">
        <v>923</v>
      </c>
      <c r="F200" s="1187" t="s">
        <v>928</v>
      </c>
      <c r="G200" s="1188" t="s">
        <v>794</v>
      </c>
      <c r="H200" s="1189">
        <v>3</v>
      </c>
      <c r="I200" s="1195"/>
      <c r="J200" s="1191">
        <f>ROUNDDOWN(I200*H200,0)</f>
        <v>0</v>
      </c>
      <c r="K200" s="1192"/>
      <c r="L200" s="1177"/>
    </row>
    <row r="201" spans="1:12" ht="70.900000000000006" customHeight="1">
      <c r="A201" s="1177"/>
      <c r="B201" s="1193"/>
      <c r="C201" s="1186"/>
      <c r="D201" s="1186"/>
      <c r="E201" s="1187" t="s">
        <v>929</v>
      </c>
      <c r="F201" s="1187" t="s">
        <v>930</v>
      </c>
      <c r="G201" s="1188" t="s">
        <v>794</v>
      </c>
      <c r="H201" s="1189">
        <v>3</v>
      </c>
      <c r="I201" s="1195"/>
      <c r="J201" s="1191">
        <f>ROUNDDOWN(I201*H201,0)</f>
        <v>0</v>
      </c>
      <c r="K201" s="1192"/>
      <c r="L201" s="1177"/>
    </row>
    <row r="202" spans="1:12" ht="35.450000000000003" customHeight="1">
      <c r="A202" s="1177"/>
      <c r="B202" s="1193"/>
      <c r="C202" s="1186"/>
      <c r="D202" s="1187" t="s">
        <v>795</v>
      </c>
      <c r="E202" s="1186"/>
      <c r="F202" s="1187"/>
      <c r="G202" s="1188" t="s">
        <v>772</v>
      </c>
      <c r="H202" s="1189">
        <v>1</v>
      </c>
      <c r="I202" s="1190"/>
      <c r="J202" s="1191">
        <f>SUM(J203:J204)</f>
        <v>0</v>
      </c>
      <c r="K202" s="1192"/>
      <c r="L202" s="1177"/>
    </row>
    <row r="203" spans="1:12" ht="47.25" customHeight="1">
      <c r="A203" s="1177"/>
      <c r="B203" s="1193"/>
      <c r="C203" s="1186"/>
      <c r="D203" s="1186"/>
      <c r="E203" s="1187" t="s">
        <v>923</v>
      </c>
      <c r="F203" s="1187" t="s">
        <v>928</v>
      </c>
      <c r="G203" s="1188" t="s">
        <v>794</v>
      </c>
      <c r="H203" s="1189">
        <v>284</v>
      </c>
      <c r="I203" s="1195"/>
      <c r="J203" s="1191">
        <f>ROUNDDOWN(I203*H203,0)</f>
        <v>0</v>
      </c>
      <c r="K203" s="1192"/>
      <c r="L203" s="1177"/>
    </row>
    <row r="204" spans="1:12" ht="70.900000000000006" customHeight="1">
      <c r="A204" s="1177"/>
      <c r="B204" s="1193"/>
      <c r="C204" s="1186"/>
      <c r="D204" s="1186"/>
      <c r="E204" s="1187" t="s">
        <v>929</v>
      </c>
      <c r="F204" s="1187" t="s">
        <v>930</v>
      </c>
      <c r="G204" s="1188" t="s">
        <v>794</v>
      </c>
      <c r="H204" s="1189">
        <v>284</v>
      </c>
      <c r="I204" s="1195"/>
      <c r="J204" s="1191">
        <f>ROUNDDOWN(I204*H204,0)</f>
        <v>0</v>
      </c>
      <c r="K204" s="1192"/>
      <c r="L204" s="1177"/>
    </row>
    <row r="205" spans="1:12" ht="35.450000000000003" customHeight="1">
      <c r="A205" s="1177"/>
      <c r="B205" s="1193"/>
      <c r="C205" s="1186"/>
      <c r="D205" s="1187" t="s">
        <v>795</v>
      </c>
      <c r="E205" s="1186"/>
      <c r="F205" s="1187"/>
      <c r="G205" s="1188" t="s">
        <v>772</v>
      </c>
      <c r="H205" s="1189">
        <v>1</v>
      </c>
      <c r="I205" s="1190"/>
      <c r="J205" s="1191">
        <f>SUM(J206:J207)</f>
        <v>0</v>
      </c>
      <c r="K205" s="1192"/>
      <c r="L205" s="1177"/>
    </row>
    <row r="206" spans="1:12" ht="47.25" customHeight="1">
      <c r="A206" s="1177"/>
      <c r="B206" s="1193"/>
      <c r="C206" s="1186"/>
      <c r="D206" s="1186"/>
      <c r="E206" s="1187" t="s">
        <v>923</v>
      </c>
      <c r="F206" s="1187" t="s">
        <v>925</v>
      </c>
      <c r="G206" s="1188" t="s">
        <v>794</v>
      </c>
      <c r="H206" s="1189">
        <v>8</v>
      </c>
      <c r="I206" s="1195"/>
      <c r="J206" s="1191">
        <f>ROUNDDOWN(I206*H206,0)</f>
        <v>0</v>
      </c>
      <c r="K206" s="1192"/>
      <c r="L206" s="1177"/>
    </row>
    <row r="207" spans="1:12" ht="94.35" customHeight="1">
      <c r="A207" s="1177"/>
      <c r="B207" s="1193"/>
      <c r="C207" s="1186"/>
      <c r="D207" s="1186"/>
      <c r="E207" s="1187" t="s">
        <v>929</v>
      </c>
      <c r="F207" s="1187" t="s">
        <v>931</v>
      </c>
      <c r="G207" s="1188" t="s">
        <v>794</v>
      </c>
      <c r="H207" s="1189">
        <v>8</v>
      </c>
      <c r="I207" s="1195"/>
      <c r="J207" s="1191">
        <f>ROUNDDOWN(I207*H207,0)</f>
        <v>0</v>
      </c>
      <c r="K207" s="1192"/>
      <c r="L207" s="1177"/>
    </row>
    <row r="208" spans="1:12" ht="35.450000000000003" customHeight="1">
      <c r="A208" s="1177"/>
      <c r="B208" s="1193"/>
      <c r="C208" s="1186"/>
      <c r="D208" s="1187" t="s">
        <v>795</v>
      </c>
      <c r="E208" s="1186"/>
      <c r="F208" s="1187"/>
      <c r="G208" s="1188" t="s">
        <v>772</v>
      </c>
      <c r="H208" s="1189">
        <v>1</v>
      </c>
      <c r="I208" s="1190"/>
      <c r="J208" s="1191">
        <f>SUM(J209:J210)</f>
        <v>0</v>
      </c>
      <c r="K208" s="1192"/>
      <c r="L208" s="1177"/>
    </row>
    <row r="209" spans="1:12" ht="47.25" customHeight="1">
      <c r="A209" s="1177"/>
      <c r="B209" s="1193"/>
      <c r="C209" s="1186"/>
      <c r="D209" s="1186"/>
      <c r="E209" s="1187" t="s">
        <v>923</v>
      </c>
      <c r="F209" s="1187" t="s">
        <v>932</v>
      </c>
      <c r="G209" s="1188" t="s">
        <v>794</v>
      </c>
      <c r="H209" s="1189">
        <v>19</v>
      </c>
      <c r="I209" s="1195"/>
      <c r="J209" s="1191">
        <f>ROUNDDOWN(I209*H209,0)</f>
        <v>0</v>
      </c>
      <c r="K209" s="1192"/>
      <c r="L209" s="1177"/>
    </row>
    <row r="210" spans="1:12" ht="94.35" customHeight="1">
      <c r="A210" s="1177"/>
      <c r="B210" s="1193"/>
      <c r="C210" s="1186"/>
      <c r="D210" s="1186"/>
      <c r="E210" s="1187" t="s">
        <v>929</v>
      </c>
      <c r="F210" s="1187" t="s">
        <v>931</v>
      </c>
      <c r="G210" s="1188" t="s">
        <v>794</v>
      </c>
      <c r="H210" s="1189">
        <v>19</v>
      </c>
      <c r="I210" s="1195"/>
      <c r="J210" s="1191">
        <f>ROUNDDOWN(I210*H210,0)</f>
        <v>0</v>
      </c>
      <c r="K210" s="1192"/>
      <c r="L210" s="1177"/>
    </row>
    <row r="211" spans="1:12" ht="35.450000000000003" customHeight="1">
      <c r="A211" s="1177"/>
      <c r="B211" s="1193"/>
      <c r="C211" s="1186"/>
      <c r="D211" s="1187" t="s">
        <v>795</v>
      </c>
      <c r="E211" s="1186"/>
      <c r="F211" s="1187"/>
      <c r="G211" s="1188" t="s">
        <v>772</v>
      </c>
      <c r="H211" s="1189">
        <v>1</v>
      </c>
      <c r="I211" s="1190"/>
      <c r="J211" s="1191">
        <f>SUM(J212:J214)</f>
        <v>0</v>
      </c>
      <c r="K211" s="1192"/>
      <c r="L211" s="1177"/>
    </row>
    <row r="212" spans="1:12" ht="47.25" customHeight="1">
      <c r="A212" s="1177"/>
      <c r="B212" s="1193"/>
      <c r="C212" s="1186"/>
      <c r="D212" s="1186"/>
      <c r="E212" s="1187" t="s">
        <v>923</v>
      </c>
      <c r="F212" s="1187" t="s">
        <v>933</v>
      </c>
      <c r="G212" s="1188" t="s">
        <v>794</v>
      </c>
      <c r="H212" s="1189">
        <v>33</v>
      </c>
      <c r="I212" s="1195"/>
      <c r="J212" s="1191">
        <f>ROUNDDOWN(I212*H212,0)</f>
        <v>0</v>
      </c>
      <c r="K212" s="1192"/>
      <c r="L212" s="1177"/>
    </row>
    <row r="213" spans="1:12" ht="94.35" customHeight="1">
      <c r="A213" s="1177"/>
      <c r="B213" s="1193"/>
      <c r="C213" s="1186"/>
      <c r="D213" s="1186"/>
      <c r="E213" s="1187" t="s">
        <v>934</v>
      </c>
      <c r="F213" s="1187" t="s">
        <v>935</v>
      </c>
      <c r="G213" s="1188" t="s">
        <v>794</v>
      </c>
      <c r="H213" s="1189">
        <v>33</v>
      </c>
      <c r="I213" s="1195"/>
      <c r="J213" s="1191">
        <f>ROUNDDOWN(I213*H213,0)</f>
        <v>0</v>
      </c>
      <c r="K213" s="1192"/>
      <c r="L213" s="1177"/>
    </row>
    <row r="214" spans="1:12" ht="94.35" customHeight="1">
      <c r="A214" s="1177"/>
      <c r="B214" s="1193"/>
      <c r="C214" s="1186"/>
      <c r="D214" s="1186"/>
      <c r="E214" s="1187" t="s">
        <v>929</v>
      </c>
      <c r="F214" s="1187" t="s">
        <v>931</v>
      </c>
      <c r="G214" s="1188" t="s">
        <v>794</v>
      </c>
      <c r="H214" s="1189">
        <v>33</v>
      </c>
      <c r="I214" s="1195"/>
      <c r="J214" s="1191">
        <f>ROUNDDOWN(I214*H214,0)</f>
        <v>0</v>
      </c>
      <c r="K214" s="1192"/>
      <c r="L214" s="1177"/>
    </row>
    <row r="215" spans="1:12" ht="35.450000000000003" customHeight="1">
      <c r="A215" s="1177"/>
      <c r="B215" s="1193"/>
      <c r="C215" s="1187" t="s">
        <v>936</v>
      </c>
      <c r="D215" s="1186"/>
      <c r="E215" s="1186"/>
      <c r="F215" s="1187"/>
      <c r="G215" s="1188" t="s">
        <v>772</v>
      </c>
      <c r="H215" s="1189">
        <v>1</v>
      </c>
      <c r="I215" s="1190"/>
      <c r="J215" s="1191">
        <f>J216+J221+J224+J228+J231+J235</f>
        <v>0</v>
      </c>
      <c r="K215" s="1192"/>
      <c r="L215" s="1177"/>
    </row>
    <row r="216" spans="1:12" ht="35.450000000000003" customHeight="1">
      <c r="A216" s="1177"/>
      <c r="B216" s="1193"/>
      <c r="C216" s="1186"/>
      <c r="D216" s="1187" t="s">
        <v>795</v>
      </c>
      <c r="E216" s="1186"/>
      <c r="F216" s="1187"/>
      <c r="G216" s="1188" t="s">
        <v>772</v>
      </c>
      <c r="H216" s="1189">
        <v>1</v>
      </c>
      <c r="I216" s="1190"/>
      <c r="J216" s="1191">
        <f>SUM(J217:J220)</f>
        <v>0</v>
      </c>
      <c r="K216" s="1192"/>
      <c r="L216" s="1177"/>
    </row>
    <row r="217" spans="1:12" ht="47.25" customHeight="1">
      <c r="A217" s="1177"/>
      <c r="B217" s="1193"/>
      <c r="C217" s="1186"/>
      <c r="D217" s="1186"/>
      <c r="E217" s="1187" t="s">
        <v>923</v>
      </c>
      <c r="F217" s="1187" t="s">
        <v>924</v>
      </c>
      <c r="G217" s="1188" t="s">
        <v>794</v>
      </c>
      <c r="H217" s="1189">
        <v>1300</v>
      </c>
      <c r="I217" s="1195"/>
      <c r="J217" s="1191">
        <f>ROUNDDOWN(I217*H217,0)</f>
        <v>0</v>
      </c>
      <c r="K217" s="1192"/>
      <c r="L217" s="1177"/>
    </row>
    <row r="218" spans="1:12" ht="47.25" customHeight="1">
      <c r="A218" s="1177"/>
      <c r="B218" s="1193"/>
      <c r="C218" s="1186"/>
      <c r="D218" s="1186"/>
      <c r="E218" s="1187" t="s">
        <v>796</v>
      </c>
      <c r="F218" s="1187" t="s">
        <v>797</v>
      </c>
      <c r="G218" s="1188" t="s">
        <v>794</v>
      </c>
      <c r="H218" s="1189">
        <v>1300</v>
      </c>
      <c r="I218" s="1195"/>
      <c r="J218" s="1191">
        <f>ROUNDDOWN(I218*H218,0)</f>
        <v>0</v>
      </c>
      <c r="K218" s="1192"/>
      <c r="L218" s="1177"/>
    </row>
    <row r="219" spans="1:12" ht="82.7" customHeight="1">
      <c r="A219" s="1177"/>
      <c r="B219" s="1193"/>
      <c r="C219" s="1186"/>
      <c r="D219" s="1186"/>
      <c r="E219" s="1187" t="s">
        <v>798</v>
      </c>
      <c r="F219" s="1187" t="s">
        <v>799</v>
      </c>
      <c r="G219" s="1188" t="s">
        <v>794</v>
      </c>
      <c r="H219" s="1189">
        <v>1300</v>
      </c>
      <c r="I219" s="1195"/>
      <c r="J219" s="1191">
        <f>ROUNDDOWN(I219*H219,0)</f>
        <v>0</v>
      </c>
      <c r="K219" s="1192"/>
      <c r="L219" s="1177"/>
    </row>
    <row r="220" spans="1:12" ht="70.900000000000006" customHeight="1">
      <c r="A220" s="1177"/>
      <c r="B220" s="1193"/>
      <c r="C220" s="1186"/>
      <c r="D220" s="1186"/>
      <c r="E220" s="1187" t="s">
        <v>800</v>
      </c>
      <c r="F220" s="1187" t="s">
        <v>801</v>
      </c>
      <c r="G220" s="1188" t="s">
        <v>794</v>
      </c>
      <c r="H220" s="1189">
        <v>1300</v>
      </c>
      <c r="I220" s="1195"/>
      <c r="J220" s="1191">
        <f>ROUNDDOWN(I220*H220,0)</f>
        <v>0</v>
      </c>
      <c r="K220" s="1192"/>
      <c r="L220" s="1177"/>
    </row>
    <row r="221" spans="1:12" ht="35.450000000000003" customHeight="1">
      <c r="A221" s="1177"/>
      <c r="B221" s="1193"/>
      <c r="C221" s="1186"/>
      <c r="D221" s="1187" t="s">
        <v>795</v>
      </c>
      <c r="E221" s="1186"/>
      <c r="F221" s="1187"/>
      <c r="G221" s="1188" t="s">
        <v>772</v>
      </c>
      <c r="H221" s="1189">
        <v>1</v>
      </c>
      <c r="I221" s="1190"/>
      <c r="J221" s="1191">
        <f>SUM(J222:J223)</f>
        <v>0</v>
      </c>
      <c r="K221" s="1192"/>
      <c r="L221" s="1177"/>
    </row>
    <row r="222" spans="1:12" ht="47.25" customHeight="1">
      <c r="A222" s="1177"/>
      <c r="B222" s="1193"/>
      <c r="C222" s="1186"/>
      <c r="D222" s="1186"/>
      <c r="E222" s="1187" t="s">
        <v>923</v>
      </c>
      <c r="F222" s="1187" t="s">
        <v>925</v>
      </c>
      <c r="G222" s="1188" t="s">
        <v>794</v>
      </c>
      <c r="H222" s="1189">
        <v>24</v>
      </c>
      <c r="I222" s="1195"/>
      <c r="J222" s="1191">
        <f>ROUNDDOWN(I222*H222,0)</f>
        <v>0</v>
      </c>
      <c r="K222" s="1192"/>
      <c r="L222" s="1177"/>
    </row>
    <row r="223" spans="1:12" ht="70.900000000000006" customHeight="1">
      <c r="A223" s="1177"/>
      <c r="B223" s="1193"/>
      <c r="C223" s="1186"/>
      <c r="D223" s="1186"/>
      <c r="E223" s="1187" t="s">
        <v>800</v>
      </c>
      <c r="F223" s="1187" t="s">
        <v>801</v>
      </c>
      <c r="G223" s="1188" t="s">
        <v>794</v>
      </c>
      <c r="H223" s="1189">
        <v>24</v>
      </c>
      <c r="I223" s="1195"/>
      <c r="J223" s="1191">
        <f>ROUNDDOWN(I223*H223,0)</f>
        <v>0</v>
      </c>
      <c r="K223" s="1192"/>
      <c r="L223" s="1177"/>
    </row>
    <row r="224" spans="1:12" ht="35.450000000000003" customHeight="1">
      <c r="A224" s="1177"/>
      <c r="B224" s="1193"/>
      <c r="C224" s="1186"/>
      <c r="D224" s="1187" t="s">
        <v>795</v>
      </c>
      <c r="E224" s="1186"/>
      <c r="F224" s="1187"/>
      <c r="G224" s="1188" t="s">
        <v>772</v>
      </c>
      <c r="H224" s="1189">
        <v>1</v>
      </c>
      <c r="I224" s="1190"/>
      <c r="J224" s="1191">
        <f>SUM(J225:J227)</f>
        <v>0</v>
      </c>
      <c r="K224" s="1192"/>
      <c r="L224" s="1177"/>
    </row>
    <row r="225" spans="1:12" ht="35.450000000000003" customHeight="1">
      <c r="A225" s="1177"/>
      <c r="B225" s="1193"/>
      <c r="C225" s="1186"/>
      <c r="D225" s="1186"/>
      <c r="E225" s="1187" t="s">
        <v>926</v>
      </c>
      <c r="F225" s="1187" t="s">
        <v>927</v>
      </c>
      <c r="G225" s="1188" t="s">
        <v>794</v>
      </c>
      <c r="H225" s="1189">
        <v>882</v>
      </c>
      <c r="I225" s="1195"/>
      <c r="J225" s="1191">
        <f>ROUNDDOWN(I225*H225,0)</f>
        <v>0</v>
      </c>
      <c r="K225" s="1192"/>
      <c r="L225" s="1177"/>
    </row>
    <row r="226" spans="1:12" ht="47.25" customHeight="1">
      <c r="A226" s="1177"/>
      <c r="B226" s="1193"/>
      <c r="C226" s="1186"/>
      <c r="D226" s="1186"/>
      <c r="E226" s="1187" t="s">
        <v>923</v>
      </c>
      <c r="F226" s="1187" t="s">
        <v>928</v>
      </c>
      <c r="G226" s="1188" t="s">
        <v>794</v>
      </c>
      <c r="H226" s="1189">
        <v>882</v>
      </c>
      <c r="I226" s="1195"/>
      <c r="J226" s="1191">
        <f>ROUNDDOWN(I226*H226,0)</f>
        <v>0</v>
      </c>
      <c r="K226" s="1192"/>
      <c r="L226" s="1177"/>
    </row>
    <row r="227" spans="1:12" ht="70.900000000000006" customHeight="1">
      <c r="A227" s="1177"/>
      <c r="B227" s="1193"/>
      <c r="C227" s="1186"/>
      <c r="D227" s="1186"/>
      <c r="E227" s="1187" t="s">
        <v>929</v>
      </c>
      <c r="F227" s="1187" t="s">
        <v>930</v>
      </c>
      <c r="G227" s="1188" t="s">
        <v>794</v>
      </c>
      <c r="H227" s="1189">
        <v>882</v>
      </c>
      <c r="I227" s="1195"/>
      <c r="J227" s="1191">
        <f>ROUNDDOWN(I227*H227,0)</f>
        <v>0</v>
      </c>
      <c r="K227" s="1192"/>
      <c r="L227" s="1177"/>
    </row>
    <row r="228" spans="1:12" ht="35.450000000000003" customHeight="1">
      <c r="A228" s="1177"/>
      <c r="B228" s="1193"/>
      <c r="C228" s="1186"/>
      <c r="D228" s="1187" t="s">
        <v>795</v>
      </c>
      <c r="E228" s="1186"/>
      <c r="F228" s="1187"/>
      <c r="G228" s="1188" t="s">
        <v>772</v>
      </c>
      <c r="H228" s="1189">
        <v>1</v>
      </c>
      <c r="I228" s="1190"/>
      <c r="J228" s="1191">
        <f>SUM(J229:J230)</f>
        <v>0</v>
      </c>
      <c r="K228" s="1192"/>
      <c r="L228" s="1177"/>
    </row>
    <row r="229" spans="1:12" ht="47.25" customHeight="1">
      <c r="A229" s="1177"/>
      <c r="B229" s="1193"/>
      <c r="C229" s="1186"/>
      <c r="D229" s="1186"/>
      <c r="E229" s="1187" t="s">
        <v>923</v>
      </c>
      <c r="F229" s="1187" t="s">
        <v>932</v>
      </c>
      <c r="G229" s="1188" t="s">
        <v>794</v>
      </c>
      <c r="H229" s="1189">
        <v>28</v>
      </c>
      <c r="I229" s="1195"/>
      <c r="J229" s="1191">
        <f>ROUNDDOWN(I229*H229,0)</f>
        <v>0</v>
      </c>
      <c r="K229" s="1192"/>
      <c r="L229" s="1177"/>
    </row>
    <row r="230" spans="1:12" ht="94.35" customHeight="1">
      <c r="A230" s="1177"/>
      <c r="B230" s="1193"/>
      <c r="C230" s="1186"/>
      <c r="D230" s="1186"/>
      <c r="E230" s="1187" t="s">
        <v>929</v>
      </c>
      <c r="F230" s="1187" t="s">
        <v>931</v>
      </c>
      <c r="G230" s="1188" t="s">
        <v>794</v>
      </c>
      <c r="H230" s="1189">
        <v>28</v>
      </c>
      <c r="I230" s="1195"/>
      <c r="J230" s="1191">
        <f>ROUNDDOWN(I230*H230,0)</f>
        <v>0</v>
      </c>
      <c r="K230" s="1192"/>
      <c r="L230" s="1177"/>
    </row>
    <row r="231" spans="1:12" ht="35.450000000000003" customHeight="1">
      <c r="A231" s="1177"/>
      <c r="B231" s="1193"/>
      <c r="C231" s="1186"/>
      <c r="D231" s="1187" t="s">
        <v>795</v>
      </c>
      <c r="E231" s="1186"/>
      <c r="F231" s="1187"/>
      <c r="G231" s="1188" t="s">
        <v>772</v>
      </c>
      <c r="H231" s="1189">
        <v>1</v>
      </c>
      <c r="I231" s="1190"/>
      <c r="J231" s="1191">
        <f>SUM(J232:J234)</f>
        <v>0</v>
      </c>
      <c r="K231" s="1192"/>
      <c r="L231" s="1177"/>
    </row>
    <row r="232" spans="1:12" ht="47.25" customHeight="1">
      <c r="A232" s="1177"/>
      <c r="B232" s="1193"/>
      <c r="C232" s="1186"/>
      <c r="D232" s="1186"/>
      <c r="E232" s="1187" t="s">
        <v>923</v>
      </c>
      <c r="F232" s="1187" t="s">
        <v>933</v>
      </c>
      <c r="G232" s="1188" t="s">
        <v>794</v>
      </c>
      <c r="H232" s="1189">
        <v>31</v>
      </c>
      <c r="I232" s="1195"/>
      <c r="J232" s="1191">
        <f>ROUNDDOWN(I232*H232,0)</f>
        <v>0</v>
      </c>
      <c r="K232" s="1192"/>
      <c r="L232" s="1177"/>
    </row>
    <row r="233" spans="1:12" ht="94.35" customHeight="1">
      <c r="A233" s="1177"/>
      <c r="B233" s="1193"/>
      <c r="C233" s="1186"/>
      <c r="D233" s="1186"/>
      <c r="E233" s="1187" t="s">
        <v>934</v>
      </c>
      <c r="F233" s="1187" t="s">
        <v>935</v>
      </c>
      <c r="G233" s="1188" t="s">
        <v>794</v>
      </c>
      <c r="H233" s="1189">
        <v>31</v>
      </c>
      <c r="I233" s="1195"/>
      <c r="J233" s="1191">
        <f>ROUNDDOWN(I233*H233,0)</f>
        <v>0</v>
      </c>
      <c r="K233" s="1192"/>
      <c r="L233" s="1177"/>
    </row>
    <row r="234" spans="1:12" ht="94.35" customHeight="1">
      <c r="A234" s="1177"/>
      <c r="B234" s="1193"/>
      <c r="C234" s="1186"/>
      <c r="D234" s="1186"/>
      <c r="E234" s="1187" t="s">
        <v>929</v>
      </c>
      <c r="F234" s="1187" t="s">
        <v>931</v>
      </c>
      <c r="G234" s="1188" t="s">
        <v>794</v>
      </c>
      <c r="H234" s="1189">
        <v>31</v>
      </c>
      <c r="I234" s="1195"/>
      <c r="J234" s="1191">
        <f>ROUNDDOWN(I234*H234,0)</f>
        <v>0</v>
      </c>
      <c r="K234" s="1192"/>
      <c r="L234" s="1177"/>
    </row>
    <row r="235" spans="1:12" ht="35.450000000000003" customHeight="1">
      <c r="A235" s="1177"/>
      <c r="B235" s="1193"/>
      <c r="C235" s="1186"/>
      <c r="D235" s="1187" t="s">
        <v>937</v>
      </c>
      <c r="E235" s="1186"/>
      <c r="F235" s="1187"/>
      <c r="G235" s="1188" t="s">
        <v>772</v>
      </c>
      <c r="H235" s="1189">
        <v>1</v>
      </c>
      <c r="I235" s="1190"/>
      <c r="J235" s="1191">
        <f>SUM(J236:J245)</f>
        <v>0</v>
      </c>
      <c r="K235" s="1192"/>
      <c r="L235" s="1177"/>
    </row>
    <row r="236" spans="1:12" ht="35.450000000000003" customHeight="1">
      <c r="A236" s="1177"/>
      <c r="B236" s="1193"/>
      <c r="C236" s="1186"/>
      <c r="D236" s="1186"/>
      <c r="E236" s="1187" t="s">
        <v>789</v>
      </c>
      <c r="F236" s="1187" t="s">
        <v>938</v>
      </c>
      <c r="G236" s="1188" t="s">
        <v>791</v>
      </c>
      <c r="H236" s="1189">
        <v>7</v>
      </c>
      <c r="I236" s="1195"/>
      <c r="J236" s="1191">
        <f>ROUNDDOWN(I236*H236,0)</f>
        <v>0</v>
      </c>
      <c r="K236" s="1192"/>
      <c r="L236" s="1177"/>
    </row>
    <row r="237" spans="1:12" ht="35.450000000000003" customHeight="1">
      <c r="A237" s="1177"/>
      <c r="B237" s="1193"/>
      <c r="C237" s="1186"/>
      <c r="D237" s="1186"/>
      <c r="E237" s="1187" t="s">
        <v>792</v>
      </c>
      <c r="F237" s="1187" t="s">
        <v>939</v>
      </c>
      <c r="G237" s="1188" t="s">
        <v>794</v>
      </c>
      <c r="H237" s="1189">
        <v>1300</v>
      </c>
      <c r="I237" s="1195"/>
      <c r="J237" s="1191">
        <f>ROUNDDOWN(I237*H237,0)</f>
        <v>0</v>
      </c>
      <c r="K237" s="1192"/>
      <c r="L237" s="1177"/>
    </row>
    <row r="238" spans="1:12" ht="35.450000000000003" customHeight="1">
      <c r="A238" s="1177"/>
      <c r="B238" s="1193"/>
      <c r="C238" s="1186"/>
      <c r="D238" s="1186"/>
      <c r="E238" s="1187" t="s">
        <v>784</v>
      </c>
      <c r="F238" s="1187" t="s">
        <v>792</v>
      </c>
      <c r="G238" s="1188" t="s">
        <v>786</v>
      </c>
      <c r="H238" s="1189">
        <v>195</v>
      </c>
      <c r="I238" s="1195"/>
      <c r="J238" s="1191">
        <f>ROUNDDOWN(I238*H238,0)</f>
        <v>0</v>
      </c>
      <c r="K238" s="1192"/>
      <c r="L238" s="1177"/>
    </row>
    <row r="239" spans="1:12" ht="35.450000000000003" customHeight="1">
      <c r="A239" s="1177"/>
      <c r="B239" s="1193"/>
      <c r="C239" s="1186"/>
      <c r="D239" s="1186"/>
      <c r="E239" s="1187" t="s">
        <v>788</v>
      </c>
      <c r="F239" s="1187" t="s">
        <v>785</v>
      </c>
      <c r="G239" s="1188" t="s">
        <v>786</v>
      </c>
      <c r="H239" s="1189">
        <v>195</v>
      </c>
      <c r="I239" s="1195"/>
      <c r="J239" s="1191">
        <f>ROUNDDOWN(I239*H239,0)</f>
        <v>0</v>
      </c>
      <c r="K239" s="1192"/>
      <c r="L239" s="1177"/>
    </row>
    <row r="240" spans="1:12" ht="35.450000000000003" customHeight="1">
      <c r="A240" s="1177"/>
      <c r="B240" s="1193"/>
      <c r="C240" s="1186"/>
      <c r="D240" s="1186"/>
      <c r="E240" s="1187" t="s">
        <v>940</v>
      </c>
      <c r="F240" s="1187" t="s">
        <v>941</v>
      </c>
      <c r="G240" s="1188" t="s">
        <v>772</v>
      </c>
      <c r="H240" s="1189">
        <v>1</v>
      </c>
      <c r="I240" s="1190"/>
      <c r="J240" s="1194"/>
      <c r="K240" s="1192"/>
      <c r="L240" s="1177"/>
    </row>
    <row r="241" spans="1:12" ht="35.450000000000003" customHeight="1">
      <c r="A241" s="1177"/>
      <c r="B241" s="1193"/>
      <c r="C241" s="1186"/>
      <c r="D241" s="1186"/>
      <c r="E241" s="1187" t="s">
        <v>942</v>
      </c>
      <c r="F241" s="1187"/>
      <c r="G241" s="1188" t="s">
        <v>794</v>
      </c>
      <c r="H241" s="1189">
        <v>1300</v>
      </c>
      <c r="I241" s="1195"/>
      <c r="J241" s="1191">
        <f>ROUNDDOWN(I241*H241,0)</f>
        <v>0</v>
      </c>
      <c r="K241" s="1192"/>
      <c r="L241" s="1177"/>
    </row>
    <row r="242" spans="1:12" ht="35.450000000000003" customHeight="1">
      <c r="A242" s="1177"/>
      <c r="B242" s="1193"/>
      <c r="C242" s="1186"/>
      <c r="D242" s="1186"/>
      <c r="E242" s="1187" t="s">
        <v>814</v>
      </c>
      <c r="F242" s="1187" t="s">
        <v>817</v>
      </c>
      <c r="G242" s="1188" t="s">
        <v>786</v>
      </c>
      <c r="H242" s="1189">
        <v>320</v>
      </c>
      <c r="I242" s="1195"/>
      <c r="J242" s="1191">
        <f>ROUNDDOWN(I242*H242,0)</f>
        <v>0</v>
      </c>
      <c r="K242" s="1192"/>
      <c r="L242" s="1177"/>
    </row>
    <row r="243" spans="1:12" ht="35.450000000000003" customHeight="1">
      <c r="A243" s="1177"/>
      <c r="B243" s="1193"/>
      <c r="C243" s="1186"/>
      <c r="D243" s="1186"/>
      <c r="E243" s="1187" t="s">
        <v>943</v>
      </c>
      <c r="F243" s="1187" t="s">
        <v>944</v>
      </c>
      <c r="G243" s="1188" t="s">
        <v>794</v>
      </c>
      <c r="H243" s="1189">
        <v>1300</v>
      </c>
      <c r="I243" s="1195"/>
      <c r="J243" s="1191">
        <f>ROUNDDOWN(I243*H243,0)</f>
        <v>0</v>
      </c>
      <c r="K243" s="1192"/>
      <c r="L243" s="1177"/>
    </row>
    <row r="244" spans="1:12" ht="82.7" customHeight="1">
      <c r="A244" s="1177"/>
      <c r="B244" s="1193"/>
      <c r="C244" s="1186"/>
      <c r="D244" s="1186"/>
      <c r="E244" s="1187" t="s">
        <v>945</v>
      </c>
      <c r="F244" s="1187" t="s">
        <v>799</v>
      </c>
      <c r="G244" s="1188" t="s">
        <v>794</v>
      </c>
      <c r="H244" s="1189">
        <v>1300</v>
      </c>
      <c r="I244" s="1195"/>
      <c r="J244" s="1191">
        <f>ROUNDDOWN(I244*H244,0)</f>
        <v>0</v>
      </c>
      <c r="K244" s="1192"/>
      <c r="L244" s="1177"/>
    </row>
    <row r="245" spans="1:12" ht="70.900000000000006" customHeight="1">
      <c r="A245" s="1177"/>
      <c r="B245" s="1193"/>
      <c r="C245" s="1186"/>
      <c r="D245" s="1186"/>
      <c r="E245" s="1187" t="s">
        <v>946</v>
      </c>
      <c r="F245" s="1187" t="s">
        <v>801</v>
      </c>
      <c r="G245" s="1188" t="s">
        <v>794</v>
      </c>
      <c r="H245" s="1189">
        <v>1300</v>
      </c>
      <c r="I245" s="1195"/>
      <c r="J245" s="1191">
        <f>ROUNDDOWN(I245*H245,0)</f>
        <v>0</v>
      </c>
      <c r="K245" s="1192"/>
      <c r="L245" s="1177"/>
    </row>
    <row r="246" spans="1:12" ht="35.450000000000003" customHeight="1">
      <c r="A246" s="1177"/>
      <c r="B246" s="1193"/>
      <c r="C246" s="1187" t="s">
        <v>947</v>
      </c>
      <c r="D246" s="1186"/>
      <c r="E246" s="1186"/>
      <c r="F246" s="1187"/>
      <c r="G246" s="1188" t="s">
        <v>772</v>
      </c>
      <c r="H246" s="1189">
        <v>1</v>
      </c>
      <c r="I246" s="1190"/>
      <c r="J246" s="1191">
        <f>J247+J250</f>
        <v>0</v>
      </c>
      <c r="K246" s="1192"/>
      <c r="L246" s="1177"/>
    </row>
    <row r="247" spans="1:12" ht="35.450000000000003" customHeight="1">
      <c r="A247" s="1177"/>
      <c r="B247" s="1193"/>
      <c r="C247" s="1186"/>
      <c r="D247" s="1187" t="s">
        <v>879</v>
      </c>
      <c r="E247" s="1186"/>
      <c r="F247" s="1187"/>
      <c r="G247" s="1188" t="s">
        <v>772</v>
      </c>
      <c r="H247" s="1189">
        <v>1</v>
      </c>
      <c r="I247" s="1190"/>
      <c r="J247" s="1191">
        <f>SUM(J248:J249)</f>
        <v>0</v>
      </c>
      <c r="K247" s="1192"/>
      <c r="L247" s="1177"/>
    </row>
    <row r="248" spans="1:12" ht="35.450000000000003" customHeight="1">
      <c r="A248" s="1177"/>
      <c r="B248" s="1193"/>
      <c r="C248" s="1186"/>
      <c r="D248" s="1186"/>
      <c r="E248" s="1187" t="s">
        <v>880</v>
      </c>
      <c r="F248" s="1187" t="s">
        <v>808</v>
      </c>
      <c r="G248" s="1188" t="s">
        <v>786</v>
      </c>
      <c r="H248" s="1189">
        <v>10</v>
      </c>
      <c r="I248" s="1195"/>
      <c r="J248" s="1191">
        <f>ROUNDDOWN(I248*H248,0)</f>
        <v>0</v>
      </c>
      <c r="K248" s="1192"/>
      <c r="L248" s="1177"/>
    </row>
    <row r="249" spans="1:12" ht="35.450000000000003" customHeight="1">
      <c r="A249" s="1177"/>
      <c r="B249" s="1193"/>
      <c r="C249" s="1186"/>
      <c r="D249" s="1186"/>
      <c r="E249" s="1187" t="s">
        <v>814</v>
      </c>
      <c r="F249" s="1187" t="s">
        <v>817</v>
      </c>
      <c r="G249" s="1188" t="s">
        <v>786</v>
      </c>
      <c r="H249" s="1189">
        <v>10</v>
      </c>
      <c r="I249" s="1195"/>
      <c r="J249" s="1191">
        <f>ROUNDDOWN(I249*H249,0)</f>
        <v>0</v>
      </c>
      <c r="K249" s="1192"/>
      <c r="L249" s="1177"/>
    </row>
    <row r="250" spans="1:12" ht="35.450000000000003" customHeight="1">
      <c r="A250" s="1177"/>
      <c r="B250" s="1193"/>
      <c r="C250" s="1186"/>
      <c r="D250" s="1187" t="s">
        <v>948</v>
      </c>
      <c r="E250" s="1186"/>
      <c r="F250" s="1187"/>
      <c r="G250" s="1188" t="s">
        <v>772</v>
      </c>
      <c r="H250" s="1189">
        <v>1</v>
      </c>
      <c r="I250" s="1190"/>
      <c r="J250" s="1191">
        <f>SUM(J251:J252)</f>
        <v>0</v>
      </c>
      <c r="K250" s="1192"/>
      <c r="L250" s="1177"/>
    </row>
    <row r="251" spans="1:12" ht="35.450000000000003" customHeight="1">
      <c r="A251" s="1177"/>
      <c r="B251" s="1193"/>
      <c r="C251" s="1186"/>
      <c r="D251" s="1186"/>
      <c r="E251" s="1187" t="s">
        <v>949</v>
      </c>
      <c r="F251" s="1187" t="s">
        <v>950</v>
      </c>
      <c r="G251" s="1188" t="s">
        <v>791</v>
      </c>
      <c r="H251" s="1189">
        <v>116</v>
      </c>
      <c r="I251" s="1195"/>
      <c r="J251" s="1191">
        <f>ROUNDDOWN(I251*H251,0)</f>
        <v>0</v>
      </c>
      <c r="K251" s="1192"/>
      <c r="L251" s="1177"/>
    </row>
    <row r="252" spans="1:12" ht="35.450000000000003" customHeight="1">
      <c r="A252" s="1177"/>
      <c r="B252" s="1193"/>
      <c r="C252" s="1186"/>
      <c r="D252" s="1186"/>
      <c r="E252" s="1187" t="s">
        <v>951</v>
      </c>
      <c r="F252" s="1187" t="s">
        <v>952</v>
      </c>
      <c r="G252" s="1188" t="s">
        <v>791</v>
      </c>
      <c r="H252" s="1189">
        <v>16</v>
      </c>
      <c r="I252" s="1195"/>
      <c r="J252" s="1191">
        <f>ROUNDDOWN(I252*H252,0)</f>
        <v>0</v>
      </c>
      <c r="K252" s="1192"/>
      <c r="L252" s="1177"/>
    </row>
    <row r="253" spans="1:12" ht="35.450000000000003" customHeight="1">
      <c r="A253" s="1177"/>
      <c r="B253" s="1193"/>
      <c r="C253" s="1187" t="s">
        <v>953</v>
      </c>
      <c r="D253" s="1186"/>
      <c r="E253" s="1186"/>
      <c r="F253" s="1187"/>
      <c r="G253" s="1188" t="s">
        <v>772</v>
      </c>
      <c r="H253" s="1189">
        <v>1</v>
      </c>
      <c r="I253" s="1190"/>
      <c r="J253" s="1191">
        <f>J254</f>
        <v>0</v>
      </c>
      <c r="K253" s="1192"/>
      <c r="L253" s="1177"/>
    </row>
    <row r="254" spans="1:12" ht="35.450000000000003" customHeight="1">
      <c r="A254" s="1177"/>
      <c r="B254" s="1193"/>
      <c r="C254" s="1186"/>
      <c r="D254" s="1187" t="s">
        <v>953</v>
      </c>
      <c r="E254" s="1186"/>
      <c r="F254" s="1187"/>
      <c r="G254" s="1188" t="s">
        <v>772</v>
      </c>
      <c r="H254" s="1189">
        <v>1</v>
      </c>
      <c r="I254" s="1190"/>
      <c r="J254" s="1191">
        <f>SUM(J255:J256)</f>
        <v>0</v>
      </c>
      <c r="K254" s="1192"/>
      <c r="L254" s="1177"/>
    </row>
    <row r="255" spans="1:12" ht="35.450000000000003" customHeight="1">
      <c r="A255" s="1177"/>
      <c r="B255" s="1193"/>
      <c r="C255" s="1186"/>
      <c r="D255" s="1186"/>
      <c r="E255" s="1187" t="s">
        <v>954</v>
      </c>
      <c r="F255" s="1187" t="s">
        <v>955</v>
      </c>
      <c r="G255" s="1188" t="s">
        <v>791</v>
      </c>
      <c r="H255" s="1196">
        <v>0.7</v>
      </c>
      <c r="I255" s="1195"/>
      <c r="J255" s="1191">
        <f>ROUNDDOWN(I255*H255,0)</f>
        <v>0</v>
      </c>
      <c r="K255" s="1192"/>
      <c r="L255" s="1177"/>
    </row>
    <row r="256" spans="1:12" ht="35.450000000000003" customHeight="1">
      <c r="A256" s="1177"/>
      <c r="B256" s="1193"/>
      <c r="C256" s="1186"/>
      <c r="D256" s="1186"/>
      <c r="E256" s="1187" t="s">
        <v>956</v>
      </c>
      <c r="F256" s="1187" t="s">
        <v>957</v>
      </c>
      <c r="G256" s="1188" t="s">
        <v>791</v>
      </c>
      <c r="H256" s="1189">
        <v>3</v>
      </c>
      <c r="I256" s="1195"/>
      <c r="J256" s="1191">
        <f>ROUNDDOWN(I256*H256,0)</f>
        <v>0</v>
      </c>
      <c r="K256" s="1192"/>
      <c r="L256" s="1177"/>
    </row>
    <row r="257" spans="1:12" ht="35.450000000000003" customHeight="1">
      <c r="A257" s="1177"/>
      <c r="B257" s="1193"/>
      <c r="C257" s="1187" t="s">
        <v>958</v>
      </c>
      <c r="D257" s="1186"/>
      <c r="E257" s="1186"/>
      <c r="F257" s="1187"/>
      <c r="G257" s="1188" t="s">
        <v>772</v>
      </c>
      <c r="H257" s="1189">
        <v>1</v>
      </c>
      <c r="I257" s="1190"/>
      <c r="J257" s="1191">
        <f>J258</f>
        <v>0</v>
      </c>
      <c r="K257" s="1192"/>
      <c r="L257" s="1177"/>
    </row>
    <row r="258" spans="1:12" ht="35.450000000000003" customHeight="1">
      <c r="A258" s="1177"/>
      <c r="B258" s="1193"/>
      <c r="C258" s="1186"/>
      <c r="D258" s="1187" t="s">
        <v>959</v>
      </c>
      <c r="E258" s="1186"/>
      <c r="F258" s="1187"/>
      <c r="G258" s="1188" t="s">
        <v>772</v>
      </c>
      <c r="H258" s="1189">
        <v>1</v>
      </c>
      <c r="I258" s="1190"/>
      <c r="J258" s="1191">
        <f>SUM(J259:J260)</f>
        <v>0</v>
      </c>
      <c r="K258" s="1192"/>
      <c r="L258" s="1177"/>
    </row>
    <row r="259" spans="1:12" ht="35.450000000000003" customHeight="1">
      <c r="A259" s="1177"/>
      <c r="B259" s="1193"/>
      <c r="C259" s="1186"/>
      <c r="D259" s="1186"/>
      <c r="E259" s="1187" t="s">
        <v>960</v>
      </c>
      <c r="F259" s="1187" t="s">
        <v>961</v>
      </c>
      <c r="G259" s="1188" t="s">
        <v>791</v>
      </c>
      <c r="H259" s="1189">
        <v>25</v>
      </c>
      <c r="I259" s="1195"/>
      <c r="J259" s="1191">
        <f>ROUNDDOWN(I259*H259,0)</f>
        <v>0</v>
      </c>
      <c r="K259" s="1192"/>
      <c r="L259" s="1177"/>
    </row>
    <row r="260" spans="1:12" ht="35.450000000000003" customHeight="1">
      <c r="A260" s="1177"/>
      <c r="B260" s="1193"/>
      <c r="C260" s="1186"/>
      <c r="D260" s="1186"/>
      <c r="E260" s="1187" t="s">
        <v>962</v>
      </c>
      <c r="F260" s="1187" t="s">
        <v>963</v>
      </c>
      <c r="G260" s="1188" t="s">
        <v>791</v>
      </c>
      <c r="H260" s="1189">
        <v>1</v>
      </c>
      <c r="I260" s="1195"/>
      <c r="J260" s="1191">
        <f>ROUNDDOWN(I260*H260,0)</f>
        <v>0</v>
      </c>
      <c r="K260" s="1192"/>
      <c r="L260" s="1177"/>
    </row>
    <row r="261" spans="1:12" ht="35.450000000000003" customHeight="1">
      <c r="A261" s="1177"/>
      <c r="B261" s="1193"/>
      <c r="C261" s="1187" t="s">
        <v>964</v>
      </c>
      <c r="D261" s="1186"/>
      <c r="E261" s="1186"/>
      <c r="F261" s="1187"/>
      <c r="G261" s="1188" t="s">
        <v>772</v>
      </c>
      <c r="H261" s="1189">
        <v>1</v>
      </c>
      <c r="I261" s="1190"/>
      <c r="J261" s="1191">
        <f>J262</f>
        <v>0</v>
      </c>
      <c r="K261" s="1192"/>
      <c r="L261" s="1177"/>
    </row>
    <row r="262" spans="1:12" ht="35.450000000000003" customHeight="1">
      <c r="A262" s="1177"/>
      <c r="B262" s="1193"/>
      <c r="C262" s="1186"/>
      <c r="D262" s="1187" t="s">
        <v>964</v>
      </c>
      <c r="E262" s="1186"/>
      <c r="F262" s="1187"/>
      <c r="G262" s="1188" t="s">
        <v>772</v>
      </c>
      <c r="H262" s="1189">
        <v>1</v>
      </c>
      <c r="I262" s="1190"/>
      <c r="J262" s="1191">
        <f>SUM(J263:J266)</f>
        <v>0</v>
      </c>
      <c r="K262" s="1192"/>
      <c r="L262" s="1177"/>
    </row>
    <row r="263" spans="1:12" ht="47.25" customHeight="1">
      <c r="A263" s="1177"/>
      <c r="B263" s="1193"/>
      <c r="C263" s="1186"/>
      <c r="D263" s="1186"/>
      <c r="E263" s="1187" t="s">
        <v>965</v>
      </c>
      <c r="F263" s="1187" t="s">
        <v>966</v>
      </c>
      <c r="G263" s="1188" t="s">
        <v>791</v>
      </c>
      <c r="H263" s="1189">
        <v>180</v>
      </c>
      <c r="I263" s="1195"/>
      <c r="J263" s="1191">
        <f>ROUNDDOWN(I263*H263,0)</f>
        <v>0</v>
      </c>
      <c r="K263" s="1192"/>
      <c r="L263" s="1177"/>
    </row>
    <row r="264" spans="1:12" ht="47.25" customHeight="1">
      <c r="A264" s="1177"/>
      <c r="B264" s="1193"/>
      <c r="C264" s="1186"/>
      <c r="D264" s="1186"/>
      <c r="E264" s="1187" t="s">
        <v>965</v>
      </c>
      <c r="F264" s="1187" t="s">
        <v>967</v>
      </c>
      <c r="G264" s="1188" t="s">
        <v>791</v>
      </c>
      <c r="H264" s="1189">
        <v>90</v>
      </c>
      <c r="I264" s="1195"/>
      <c r="J264" s="1191">
        <f>ROUNDDOWN(I264*H264,0)</f>
        <v>0</v>
      </c>
      <c r="K264" s="1192"/>
      <c r="L264" s="1177"/>
    </row>
    <row r="265" spans="1:12" ht="47.25" customHeight="1">
      <c r="A265" s="1177"/>
      <c r="B265" s="1193"/>
      <c r="C265" s="1186"/>
      <c r="D265" s="1186"/>
      <c r="E265" s="1187" t="s">
        <v>965</v>
      </c>
      <c r="F265" s="1187" t="s">
        <v>968</v>
      </c>
      <c r="G265" s="1188" t="s">
        <v>791</v>
      </c>
      <c r="H265" s="1189">
        <v>20</v>
      </c>
      <c r="I265" s="1195"/>
      <c r="J265" s="1191">
        <f>ROUNDDOWN(I265*H265,0)</f>
        <v>0</v>
      </c>
      <c r="K265" s="1192"/>
      <c r="L265" s="1177"/>
    </row>
    <row r="266" spans="1:12" ht="47.25" customHeight="1">
      <c r="A266" s="1177"/>
      <c r="B266" s="1193"/>
      <c r="C266" s="1186"/>
      <c r="D266" s="1186"/>
      <c r="E266" s="1187" t="s">
        <v>965</v>
      </c>
      <c r="F266" s="1187" t="s">
        <v>969</v>
      </c>
      <c r="G266" s="1188" t="s">
        <v>791</v>
      </c>
      <c r="H266" s="1189">
        <v>91</v>
      </c>
      <c r="I266" s="1195"/>
      <c r="J266" s="1191">
        <f>ROUNDDOWN(I266*H266,0)</f>
        <v>0</v>
      </c>
      <c r="K266" s="1192"/>
      <c r="L266" s="1177"/>
    </row>
    <row r="267" spans="1:12" ht="35.450000000000003" customHeight="1">
      <c r="A267" s="1177"/>
      <c r="B267" s="1193"/>
      <c r="C267" s="1187" t="s">
        <v>970</v>
      </c>
      <c r="D267" s="1186"/>
      <c r="E267" s="1186"/>
      <c r="F267" s="1187"/>
      <c r="G267" s="1188" t="s">
        <v>772</v>
      </c>
      <c r="H267" s="1189">
        <v>1</v>
      </c>
      <c r="I267" s="1190"/>
      <c r="J267" s="1191">
        <f>J268</f>
        <v>0</v>
      </c>
      <c r="K267" s="1192"/>
      <c r="L267" s="1177"/>
    </row>
    <row r="268" spans="1:12" ht="35.450000000000003" customHeight="1">
      <c r="A268" s="1177"/>
      <c r="B268" s="1193"/>
      <c r="C268" s="1186"/>
      <c r="D268" s="1187" t="s">
        <v>971</v>
      </c>
      <c r="E268" s="1186"/>
      <c r="F268" s="1187"/>
      <c r="G268" s="1188" t="s">
        <v>772</v>
      </c>
      <c r="H268" s="1189">
        <v>1</v>
      </c>
      <c r="I268" s="1190"/>
      <c r="J268" s="1191">
        <f>SUM(J269:J270)</f>
        <v>0</v>
      </c>
      <c r="K268" s="1192"/>
      <c r="L268" s="1177"/>
    </row>
    <row r="269" spans="1:12" ht="35.450000000000003" customHeight="1">
      <c r="A269" s="1177"/>
      <c r="B269" s="1193"/>
      <c r="C269" s="1186"/>
      <c r="D269" s="1186"/>
      <c r="E269" s="1187" t="s">
        <v>784</v>
      </c>
      <c r="F269" s="1187" t="s">
        <v>972</v>
      </c>
      <c r="G269" s="1188" t="s">
        <v>786</v>
      </c>
      <c r="H269" s="1196">
        <v>0.1</v>
      </c>
      <c r="I269" s="1195"/>
      <c r="J269" s="1191">
        <f>ROUNDDOWN(I269*H269,0)</f>
        <v>0</v>
      </c>
      <c r="K269" s="1192"/>
      <c r="L269" s="1177"/>
    </row>
    <row r="270" spans="1:12" ht="35.450000000000003" customHeight="1">
      <c r="A270" s="1177"/>
      <c r="B270" s="1193"/>
      <c r="C270" s="1186"/>
      <c r="D270" s="1186"/>
      <c r="E270" s="1187" t="s">
        <v>788</v>
      </c>
      <c r="F270" s="1187" t="s">
        <v>972</v>
      </c>
      <c r="G270" s="1188" t="s">
        <v>786</v>
      </c>
      <c r="H270" s="1196">
        <v>0.1</v>
      </c>
      <c r="I270" s="1195"/>
      <c r="J270" s="1191">
        <f>ROUNDDOWN(I270*H270,0)</f>
        <v>0</v>
      </c>
      <c r="K270" s="1192"/>
      <c r="L270" s="1177"/>
    </row>
    <row r="271" spans="1:12" ht="35.450000000000003" customHeight="1">
      <c r="A271" s="1177"/>
      <c r="B271" s="1185" t="s">
        <v>973</v>
      </c>
      <c r="C271" s="1186"/>
      <c r="D271" s="1186"/>
      <c r="E271" s="1186"/>
      <c r="F271" s="1187"/>
      <c r="G271" s="1188" t="s">
        <v>772</v>
      </c>
      <c r="H271" s="1189">
        <v>1</v>
      </c>
      <c r="I271" s="1190"/>
      <c r="J271" s="1191">
        <f>J272+J279+J297+J303+J310</f>
        <v>0</v>
      </c>
      <c r="K271" s="1192"/>
      <c r="L271" s="1177"/>
    </row>
    <row r="272" spans="1:12" ht="35.450000000000003" customHeight="1">
      <c r="A272" s="1177"/>
      <c r="B272" s="1193"/>
      <c r="C272" s="1187" t="s">
        <v>974</v>
      </c>
      <c r="D272" s="1186"/>
      <c r="E272" s="1186"/>
      <c r="F272" s="1187"/>
      <c r="G272" s="1188" t="s">
        <v>772</v>
      </c>
      <c r="H272" s="1189">
        <v>1</v>
      </c>
      <c r="I272" s="1190"/>
      <c r="J272" s="1191">
        <f>J273</f>
        <v>0</v>
      </c>
      <c r="K272" s="1192"/>
      <c r="L272" s="1177"/>
    </row>
    <row r="273" spans="1:12" ht="35.450000000000003" customHeight="1">
      <c r="A273" s="1177"/>
      <c r="B273" s="1193"/>
      <c r="C273" s="1186"/>
      <c r="D273" s="1187" t="s">
        <v>806</v>
      </c>
      <c r="E273" s="1186"/>
      <c r="F273" s="1187"/>
      <c r="G273" s="1188" t="s">
        <v>772</v>
      </c>
      <c r="H273" s="1189">
        <v>1</v>
      </c>
      <c r="I273" s="1190"/>
      <c r="J273" s="1191">
        <f>SUM(J274:J278)</f>
        <v>0</v>
      </c>
      <c r="K273" s="1192"/>
      <c r="L273" s="1177"/>
    </row>
    <row r="274" spans="1:12" ht="35.450000000000003" customHeight="1">
      <c r="A274" s="1177"/>
      <c r="B274" s="1193"/>
      <c r="C274" s="1186"/>
      <c r="D274" s="1186"/>
      <c r="E274" s="1187" t="s">
        <v>940</v>
      </c>
      <c r="F274" s="1187" t="s">
        <v>941</v>
      </c>
      <c r="G274" s="1188" t="s">
        <v>786</v>
      </c>
      <c r="H274" s="1189">
        <v>8</v>
      </c>
      <c r="I274" s="1195"/>
      <c r="J274" s="1191">
        <f>ROUNDDOWN(I274*H274,0)</f>
        <v>0</v>
      </c>
      <c r="K274" s="1192"/>
      <c r="L274" s="1177"/>
    </row>
    <row r="275" spans="1:12" ht="35.450000000000003" customHeight="1">
      <c r="A275" s="1177"/>
      <c r="B275" s="1193"/>
      <c r="C275" s="1186"/>
      <c r="D275" s="1186"/>
      <c r="E275" s="1187" t="s">
        <v>814</v>
      </c>
      <c r="F275" s="1187" t="s">
        <v>817</v>
      </c>
      <c r="G275" s="1188" t="s">
        <v>786</v>
      </c>
      <c r="H275" s="1189">
        <v>8</v>
      </c>
      <c r="I275" s="1195"/>
      <c r="J275" s="1191">
        <f>ROUNDDOWN(I275*H275,0)</f>
        <v>0</v>
      </c>
      <c r="K275" s="1192"/>
      <c r="L275" s="1177"/>
    </row>
    <row r="276" spans="1:12" ht="35.450000000000003" customHeight="1">
      <c r="A276" s="1177"/>
      <c r="B276" s="1193"/>
      <c r="C276" s="1186"/>
      <c r="D276" s="1186"/>
      <c r="E276" s="1187" t="s">
        <v>815</v>
      </c>
      <c r="F276" s="1187" t="s">
        <v>816</v>
      </c>
      <c r="G276" s="1188" t="s">
        <v>786</v>
      </c>
      <c r="H276" s="1189">
        <v>8</v>
      </c>
      <c r="I276" s="1195"/>
      <c r="J276" s="1191">
        <f>ROUNDDOWN(I276*H276,0)</f>
        <v>0</v>
      </c>
      <c r="K276" s="1192"/>
      <c r="L276" s="1177"/>
    </row>
    <row r="277" spans="1:12" ht="35.450000000000003" customHeight="1">
      <c r="A277" s="1177"/>
      <c r="B277" s="1193"/>
      <c r="C277" s="1186"/>
      <c r="D277" s="1186"/>
      <c r="E277" s="1187" t="s">
        <v>814</v>
      </c>
      <c r="F277" s="1187" t="s">
        <v>817</v>
      </c>
      <c r="G277" s="1188" t="s">
        <v>786</v>
      </c>
      <c r="H277" s="1189">
        <v>8</v>
      </c>
      <c r="I277" s="1195"/>
      <c r="J277" s="1191">
        <f>ROUNDDOWN(I277*H277,0)</f>
        <v>0</v>
      </c>
      <c r="K277" s="1192"/>
      <c r="L277" s="1177"/>
    </row>
    <row r="278" spans="1:12" ht="35.450000000000003" customHeight="1">
      <c r="A278" s="1177"/>
      <c r="B278" s="1193"/>
      <c r="C278" s="1186"/>
      <c r="D278" s="1186"/>
      <c r="E278" s="1187" t="s">
        <v>818</v>
      </c>
      <c r="F278" s="1187" t="s">
        <v>819</v>
      </c>
      <c r="G278" s="1188" t="s">
        <v>786</v>
      </c>
      <c r="H278" s="1189">
        <v>8</v>
      </c>
      <c r="I278" s="1195"/>
      <c r="J278" s="1191">
        <f>ROUNDDOWN(I278*H278,0)</f>
        <v>0</v>
      </c>
      <c r="K278" s="1192"/>
      <c r="L278" s="1177"/>
    </row>
    <row r="279" spans="1:12" ht="35.450000000000003" customHeight="1">
      <c r="A279" s="1177"/>
      <c r="B279" s="1193"/>
      <c r="C279" s="1187" t="s">
        <v>936</v>
      </c>
      <c r="D279" s="1186"/>
      <c r="E279" s="1186"/>
      <c r="F279" s="1187"/>
      <c r="G279" s="1188" t="s">
        <v>772</v>
      </c>
      <c r="H279" s="1189">
        <v>1</v>
      </c>
      <c r="I279" s="1190"/>
      <c r="J279" s="1191">
        <f>J280+J282+J284+J287+J290+J293</f>
        <v>0</v>
      </c>
      <c r="K279" s="1192"/>
      <c r="L279" s="1177"/>
    </row>
    <row r="280" spans="1:12" ht="35.450000000000003" customHeight="1">
      <c r="A280" s="1177"/>
      <c r="B280" s="1193"/>
      <c r="C280" s="1186"/>
      <c r="D280" s="1187" t="s">
        <v>975</v>
      </c>
      <c r="E280" s="1186"/>
      <c r="F280" s="1187"/>
      <c r="G280" s="1188" t="s">
        <v>772</v>
      </c>
      <c r="H280" s="1189">
        <v>1</v>
      </c>
      <c r="I280" s="1190"/>
      <c r="J280" s="1191">
        <f>J281</f>
        <v>0</v>
      </c>
      <c r="K280" s="1192"/>
      <c r="L280" s="1177"/>
    </row>
    <row r="281" spans="1:12" ht="35.450000000000003" customHeight="1">
      <c r="A281" s="1177"/>
      <c r="B281" s="1193"/>
      <c r="C281" s="1186"/>
      <c r="D281" s="1186"/>
      <c r="E281" s="1187" t="s">
        <v>976</v>
      </c>
      <c r="F281" s="1187" t="s">
        <v>977</v>
      </c>
      <c r="G281" s="1188" t="s">
        <v>794</v>
      </c>
      <c r="H281" s="1189">
        <v>3000</v>
      </c>
      <c r="I281" s="1195"/>
      <c r="J281" s="1191">
        <f>ROUNDDOWN(I281*H281,0)</f>
        <v>0</v>
      </c>
      <c r="K281" s="1192"/>
      <c r="L281" s="1177"/>
    </row>
    <row r="282" spans="1:12" ht="35.450000000000003" customHeight="1">
      <c r="A282" s="1177"/>
      <c r="B282" s="1193"/>
      <c r="C282" s="1186"/>
      <c r="D282" s="1187" t="s">
        <v>795</v>
      </c>
      <c r="E282" s="1186"/>
      <c r="F282" s="1187"/>
      <c r="G282" s="1188" t="s">
        <v>772</v>
      </c>
      <c r="H282" s="1189">
        <v>1</v>
      </c>
      <c r="I282" s="1190"/>
      <c r="J282" s="1191">
        <f>J283</f>
        <v>0</v>
      </c>
      <c r="K282" s="1192"/>
      <c r="L282" s="1177"/>
    </row>
    <row r="283" spans="1:12" ht="59.1" customHeight="1">
      <c r="A283" s="1177"/>
      <c r="B283" s="1193"/>
      <c r="C283" s="1186"/>
      <c r="D283" s="1186"/>
      <c r="E283" s="1187" t="s">
        <v>800</v>
      </c>
      <c r="F283" s="1187" t="s">
        <v>978</v>
      </c>
      <c r="G283" s="1188" t="s">
        <v>794</v>
      </c>
      <c r="H283" s="1189">
        <v>68</v>
      </c>
      <c r="I283" s="1195"/>
      <c r="J283" s="1191">
        <f>ROUNDDOWN(I283*H283,0)</f>
        <v>0</v>
      </c>
      <c r="K283" s="1192"/>
      <c r="L283" s="1177"/>
    </row>
    <row r="284" spans="1:12" ht="35.450000000000003" customHeight="1">
      <c r="A284" s="1177"/>
      <c r="B284" s="1193"/>
      <c r="C284" s="1186"/>
      <c r="D284" s="1187" t="s">
        <v>795</v>
      </c>
      <c r="E284" s="1186"/>
      <c r="F284" s="1187"/>
      <c r="G284" s="1188" t="s">
        <v>772</v>
      </c>
      <c r="H284" s="1189">
        <v>1</v>
      </c>
      <c r="I284" s="1190"/>
      <c r="J284" s="1191">
        <f>SUM(J285:J286)</f>
        <v>0</v>
      </c>
      <c r="K284" s="1192"/>
      <c r="L284" s="1177"/>
    </row>
    <row r="285" spans="1:12" ht="59.1" customHeight="1">
      <c r="A285" s="1177"/>
      <c r="B285" s="1193"/>
      <c r="C285" s="1186"/>
      <c r="D285" s="1186"/>
      <c r="E285" s="1187" t="s">
        <v>946</v>
      </c>
      <c r="F285" s="1187" t="s">
        <v>979</v>
      </c>
      <c r="G285" s="1188" t="s">
        <v>794</v>
      </c>
      <c r="H285" s="1189">
        <v>877</v>
      </c>
      <c r="I285" s="1195"/>
      <c r="J285" s="1191">
        <f>ROUNDDOWN(I285*H285,0)</f>
        <v>0</v>
      </c>
      <c r="K285" s="1192"/>
      <c r="L285" s="1177"/>
    </row>
    <row r="286" spans="1:12" ht="47.25" customHeight="1">
      <c r="A286" s="1177"/>
      <c r="B286" s="1193"/>
      <c r="C286" s="1186"/>
      <c r="D286" s="1186"/>
      <c r="E286" s="1187" t="s">
        <v>946</v>
      </c>
      <c r="F286" s="1187" t="s">
        <v>980</v>
      </c>
      <c r="G286" s="1188" t="s">
        <v>794</v>
      </c>
      <c r="H286" s="1189">
        <v>1880</v>
      </c>
      <c r="I286" s="1195"/>
      <c r="J286" s="1191">
        <f>ROUNDDOWN(I286*H286,0)</f>
        <v>0</v>
      </c>
      <c r="K286" s="1192"/>
      <c r="L286" s="1177"/>
    </row>
    <row r="287" spans="1:12" ht="35.450000000000003" customHeight="1">
      <c r="A287" s="1177"/>
      <c r="B287" s="1193"/>
      <c r="C287" s="1186"/>
      <c r="D287" s="1187" t="s">
        <v>795</v>
      </c>
      <c r="E287" s="1186"/>
      <c r="F287" s="1187"/>
      <c r="G287" s="1188" t="s">
        <v>772</v>
      </c>
      <c r="H287" s="1189">
        <v>1</v>
      </c>
      <c r="I287" s="1190"/>
      <c r="J287" s="1191">
        <f>SUM(J288:J289)</f>
        <v>0</v>
      </c>
      <c r="K287" s="1192"/>
      <c r="L287" s="1177"/>
    </row>
    <row r="288" spans="1:12" ht="82.7" customHeight="1">
      <c r="A288" s="1177"/>
      <c r="B288" s="1193"/>
      <c r="C288" s="1186"/>
      <c r="D288" s="1186"/>
      <c r="E288" s="1187" t="s">
        <v>934</v>
      </c>
      <c r="F288" s="1187" t="s">
        <v>981</v>
      </c>
      <c r="G288" s="1188" t="s">
        <v>794</v>
      </c>
      <c r="H288" s="1189">
        <v>93</v>
      </c>
      <c r="I288" s="1195"/>
      <c r="J288" s="1191">
        <f>ROUNDDOWN(I288*H288,0)</f>
        <v>0</v>
      </c>
      <c r="K288" s="1192"/>
      <c r="L288" s="1177"/>
    </row>
    <row r="289" spans="1:12" ht="82.7" customHeight="1">
      <c r="A289" s="1177"/>
      <c r="B289" s="1193"/>
      <c r="C289" s="1186"/>
      <c r="D289" s="1186"/>
      <c r="E289" s="1187" t="s">
        <v>929</v>
      </c>
      <c r="F289" s="1187" t="s">
        <v>982</v>
      </c>
      <c r="G289" s="1188" t="s">
        <v>794</v>
      </c>
      <c r="H289" s="1189">
        <v>93</v>
      </c>
      <c r="I289" s="1195"/>
      <c r="J289" s="1191">
        <f>ROUNDDOWN(I289*H289,0)</f>
        <v>0</v>
      </c>
      <c r="K289" s="1192"/>
      <c r="L289" s="1177"/>
    </row>
    <row r="290" spans="1:12" ht="35.450000000000003" customHeight="1">
      <c r="A290" s="1177"/>
      <c r="B290" s="1193"/>
      <c r="C290" s="1186"/>
      <c r="D290" s="1187" t="s">
        <v>795</v>
      </c>
      <c r="E290" s="1186"/>
      <c r="F290" s="1187"/>
      <c r="G290" s="1188" t="s">
        <v>772</v>
      </c>
      <c r="H290" s="1189">
        <v>1</v>
      </c>
      <c r="I290" s="1190"/>
      <c r="J290" s="1191">
        <f>SUM(J291:J292)</f>
        <v>0</v>
      </c>
      <c r="K290" s="1192"/>
      <c r="L290" s="1177"/>
    </row>
    <row r="291" spans="1:12" ht="82.7" customHeight="1">
      <c r="A291" s="1177"/>
      <c r="B291" s="1193"/>
      <c r="C291" s="1186"/>
      <c r="D291" s="1186"/>
      <c r="E291" s="1187" t="s">
        <v>934</v>
      </c>
      <c r="F291" s="1187" t="s">
        <v>983</v>
      </c>
      <c r="G291" s="1188" t="s">
        <v>794</v>
      </c>
      <c r="H291" s="1189">
        <v>76</v>
      </c>
      <c r="I291" s="1195"/>
      <c r="J291" s="1191">
        <f>ROUNDDOWN(I291*H291,0)</f>
        <v>0</v>
      </c>
      <c r="K291" s="1192"/>
      <c r="L291" s="1177"/>
    </row>
    <row r="292" spans="1:12" ht="82.7" customHeight="1">
      <c r="A292" s="1177"/>
      <c r="B292" s="1193"/>
      <c r="C292" s="1186"/>
      <c r="D292" s="1186"/>
      <c r="E292" s="1187" t="s">
        <v>929</v>
      </c>
      <c r="F292" s="1187" t="s">
        <v>982</v>
      </c>
      <c r="G292" s="1188" t="s">
        <v>794</v>
      </c>
      <c r="H292" s="1189">
        <v>76</v>
      </c>
      <c r="I292" s="1195"/>
      <c r="J292" s="1191">
        <f>ROUNDDOWN(I292*H292,0)</f>
        <v>0</v>
      </c>
      <c r="K292" s="1192"/>
      <c r="L292" s="1177"/>
    </row>
    <row r="293" spans="1:12" ht="35.450000000000003" customHeight="1">
      <c r="A293" s="1177"/>
      <c r="B293" s="1193"/>
      <c r="C293" s="1186"/>
      <c r="D293" s="1187" t="s">
        <v>984</v>
      </c>
      <c r="E293" s="1186"/>
      <c r="F293" s="1187"/>
      <c r="G293" s="1188" t="s">
        <v>772</v>
      </c>
      <c r="H293" s="1189">
        <v>1</v>
      </c>
      <c r="I293" s="1190"/>
      <c r="J293" s="1191">
        <f>SUM(J294:J296)</f>
        <v>0</v>
      </c>
      <c r="K293" s="1192"/>
      <c r="L293" s="1177"/>
    </row>
    <row r="294" spans="1:12" ht="35.450000000000003" customHeight="1">
      <c r="A294" s="1177"/>
      <c r="B294" s="1193"/>
      <c r="C294" s="1186"/>
      <c r="D294" s="1186"/>
      <c r="E294" s="1187" t="s">
        <v>985</v>
      </c>
      <c r="F294" s="1187" t="s">
        <v>986</v>
      </c>
      <c r="G294" s="1188" t="s">
        <v>794</v>
      </c>
      <c r="H294" s="1189">
        <v>4540</v>
      </c>
      <c r="I294" s="1195"/>
      <c r="J294" s="1191">
        <f>ROUNDDOWN(I294*H294,0)</f>
        <v>0</v>
      </c>
      <c r="K294" s="1192"/>
      <c r="L294" s="1177"/>
    </row>
    <row r="295" spans="1:12" ht="35.450000000000003" customHeight="1">
      <c r="A295" s="1177"/>
      <c r="B295" s="1193"/>
      <c r="C295" s="1186"/>
      <c r="D295" s="1186"/>
      <c r="E295" s="1187" t="s">
        <v>987</v>
      </c>
      <c r="F295" s="1187" t="s">
        <v>988</v>
      </c>
      <c r="G295" s="1188" t="s">
        <v>786</v>
      </c>
      <c r="H295" s="1189">
        <v>454</v>
      </c>
      <c r="I295" s="1195"/>
      <c r="J295" s="1191">
        <f>ROUNDDOWN(I295*H295,0)</f>
        <v>0</v>
      </c>
      <c r="K295" s="1192"/>
      <c r="L295" s="1177"/>
    </row>
    <row r="296" spans="1:12" ht="35.450000000000003" customHeight="1">
      <c r="A296" s="1177"/>
      <c r="B296" s="1193"/>
      <c r="C296" s="1186"/>
      <c r="D296" s="1186"/>
      <c r="E296" s="1187" t="s">
        <v>788</v>
      </c>
      <c r="F296" s="1187" t="s">
        <v>785</v>
      </c>
      <c r="G296" s="1188" t="s">
        <v>786</v>
      </c>
      <c r="H296" s="1189">
        <v>454</v>
      </c>
      <c r="I296" s="1195"/>
      <c r="J296" s="1191">
        <f>ROUNDDOWN(I296*H296,0)</f>
        <v>0</v>
      </c>
      <c r="K296" s="1192"/>
      <c r="L296" s="1177"/>
    </row>
    <row r="297" spans="1:12" ht="35.450000000000003" customHeight="1">
      <c r="A297" s="1177"/>
      <c r="B297" s="1193"/>
      <c r="C297" s="1187" t="s">
        <v>964</v>
      </c>
      <c r="D297" s="1186"/>
      <c r="E297" s="1186"/>
      <c r="F297" s="1187"/>
      <c r="G297" s="1188" t="s">
        <v>772</v>
      </c>
      <c r="H297" s="1189">
        <v>1</v>
      </c>
      <c r="I297" s="1190"/>
      <c r="J297" s="1191">
        <f>J298</f>
        <v>0</v>
      </c>
      <c r="K297" s="1192"/>
      <c r="L297" s="1177"/>
    </row>
    <row r="298" spans="1:12" ht="35.450000000000003" customHeight="1">
      <c r="A298" s="1177"/>
      <c r="B298" s="1193"/>
      <c r="C298" s="1186"/>
      <c r="D298" s="1187" t="s">
        <v>964</v>
      </c>
      <c r="E298" s="1186"/>
      <c r="F298" s="1187"/>
      <c r="G298" s="1188" t="s">
        <v>772</v>
      </c>
      <c r="H298" s="1189">
        <v>1</v>
      </c>
      <c r="I298" s="1190"/>
      <c r="J298" s="1191">
        <f>SUM(J299:J302)</f>
        <v>0</v>
      </c>
      <c r="K298" s="1192"/>
      <c r="L298" s="1177"/>
    </row>
    <row r="299" spans="1:12" ht="47.25" customHeight="1">
      <c r="A299" s="1177"/>
      <c r="B299" s="1193"/>
      <c r="C299" s="1186"/>
      <c r="D299" s="1186"/>
      <c r="E299" s="1187" t="s">
        <v>965</v>
      </c>
      <c r="F299" s="1187" t="s">
        <v>966</v>
      </c>
      <c r="G299" s="1188" t="s">
        <v>791</v>
      </c>
      <c r="H299" s="1189">
        <v>1380</v>
      </c>
      <c r="I299" s="1195"/>
      <c r="J299" s="1191">
        <f>ROUNDDOWN(I299*H299,0)</f>
        <v>0</v>
      </c>
      <c r="K299" s="1192"/>
      <c r="L299" s="1177"/>
    </row>
    <row r="300" spans="1:12" ht="47.25" customHeight="1">
      <c r="A300" s="1177"/>
      <c r="B300" s="1193"/>
      <c r="C300" s="1186"/>
      <c r="D300" s="1186"/>
      <c r="E300" s="1187" t="s">
        <v>965</v>
      </c>
      <c r="F300" s="1187" t="s">
        <v>968</v>
      </c>
      <c r="G300" s="1188" t="s">
        <v>791</v>
      </c>
      <c r="H300" s="1189">
        <v>10</v>
      </c>
      <c r="I300" s="1195"/>
      <c r="J300" s="1191">
        <f>ROUNDDOWN(I300*H300,0)</f>
        <v>0</v>
      </c>
      <c r="K300" s="1192"/>
      <c r="L300" s="1177"/>
    </row>
    <row r="301" spans="1:12" ht="47.25" customHeight="1">
      <c r="A301" s="1177"/>
      <c r="B301" s="1193"/>
      <c r="C301" s="1186"/>
      <c r="D301" s="1186"/>
      <c r="E301" s="1187" t="s">
        <v>965</v>
      </c>
      <c r="F301" s="1187" t="s">
        <v>989</v>
      </c>
      <c r="G301" s="1188" t="s">
        <v>791</v>
      </c>
      <c r="H301" s="1189">
        <v>190</v>
      </c>
      <c r="I301" s="1195"/>
      <c r="J301" s="1191">
        <f>ROUNDDOWN(I301*H301,0)</f>
        <v>0</v>
      </c>
      <c r="K301" s="1192"/>
      <c r="L301" s="1177"/>
    </row>
    <row r="302" spans="1:12" ht="59.1" customHeight="1">
      <c r="A302" s="1177"/>
      <c r="B302" s="1193"/>
      <c r="C302" s="1186"/>
      <c r="D302" s="1186"/>
      <c r="E302" s="1187" t="s">
        <v>965</v>
      </c>
      <c r="F302" s="1187" t="s">
        <v>990</v>
      </c>
      <c r="G302" s="1188" t="s">
        <v>791</v>
      </c>
      <c r="H302" s="1189">
        <v>120</v>
      </c>
      <c r="I302" s="1195"/>
      <c r="J302" s="1191">
        <f>ROUNDDOWN(I302*H302,0)</f>
        <v>0</v>
      </c>
      <c r="K302" s="1192"/>
      <c r="L302" s="1177"/>
    </row>
    <row r="303" spans="1:12" ht="35.450000000000003" customHeight="1">
      <c r="A303" s="1177"/>
      <c r="B303" s="1193"/>
      <c r="C303" s="1187" t="s">
        <v>970</v>
      </c>
      <c r="D303" s="1186"/>
      <c r="E303" s="1186"/>
      <c r="F303" s="1187"/>
      <c r="G303" s="1188" t="s">
        <v>772</v>
      </c>
      <c r="H303" s="1189">
        <v>1</v>
      </c>
      <c r="I303" s="1190"/>
      <c r="J303" s="1191">
        <f>J304+J307</f>
        <v>0</v>
      </c>
      <c r="K303" s="1192"/>
      <c r="L303" s="1177"/>
    </row>
    <row r="304" spans="1:12" ht="35.450000000000003" customHeight="1">
      <c r="A304" s="1177"/>
      <c r="B304" s="1193"/>
      <c r="C304" s="1186"/>
      <c r="D304" s="1187" t="s">
        <v>991</v>
      </c>
      <c r="E304" s="1186"/>
      <c r="F304" s="1187"/>
      <c r="G304" s="1188" t="s">
        <v>772</v>
      </c>
      <c r="H304" s="1189">
        <v>1</v>
      </c>
      <c r="I304" s="1190"/>
      <c r="J304" s="1191">
        <f>SUM(J305:J306)</f>
        <v>0</v>
      </c>
      <c r="K304" s="1192"/>
      <c r="L304" s="1177"/>
    </row>
    <row r="305" spans="1:12" ht="35.450000000000003" customHeight="1">
      <c r="A305" s="1177"/>
      <c r="B305" s="1193"/>
      <c r="C305" s="1186"/>
      <c r="D305" s="1186"/>
      <c r="E305" s="1187" t="s">
        <v>789</v>
      </c>
      <c r="F305" s="1187" t="s">
        <v>804</v>
      </c>
      <c r="G305" s="1188" t="s">
        <v>791</v>
      </c>
      <c r="H305" s="1189">
        <v>2700</v>
      </c>
      <c r="I305" s="1195"/>
      <c r="J305" s="1191">
        <f>ROUNDDOWN(I305*H305,0)</f>
        <v>0</v>
      </c>
      <c r="K305" s="1192"/>
      <c r="L305" s="1177"/>
    </row>
    <row r="306" spans="1:12" ht="35.450000000000003" customHeight="1">
      <c r="A306" s="1177"/>
      <c r="B306" s="1193"/>
      <c r="C306" s="1186"/>
      <c r="D306" s="1186"/>
      <c r="E306" s="1187" t="s">
        <v>792</v>
      </c>
      <c r="F306" s="1187" t="s">
        <v>939</v>
      </c>
      <c r="G306" s="1188" t="s">
        <v>794</v>
      </c>
      <c r="H306" s="1189">
        <v>3000</v>
      </c>
      <c r="I306" s="1195"/>
      <c r="J306" s="1191">
        <f>ROUNDDOWN(I306*H306,0)</f>
        <v>0</v>
      </c>
      <c r="K306" s="1192"/>
      <c r="L306" s="1177"/>
    </row>
    <row r="307" spans="1:12" ht="35.450000000000003" customHeight="1">
      <c r="A307" s="1177"/>
      <c r="B307" s="1193"/>
      <c r="C307" s="1186"/>
      <c r="D307" s="1187" t="s">
        <v>971</v>
      </c>
      <c r="E307" s="1186"/>
      <c r="F307" s="1187"/>
      <c r="G307" s="1188" t="s">
        <v>772</v>
      </c>
      <c r="H307" s="1189">
        <v>1</v>
      </c>
      <c r="I307" s="1190"/>
      <c r="J307" s="1191">
        <f>SUM(J308:J309)</f>
        <v>0</v>
      </c>
      <c r="K307" s="1192"/>
      <c r="L307" s="1177"/>
    </row>
    <row r="308" spans="1:12" ht="35.450000000000003" customHeight="1">
      <c r="A308" s="1177"/>
      <c r="B308" s="1193"/>
      <c r="C308" s="1186"/>
      <c r="D308" s="1186"/>
      <c r="E308" s="1187" t="s">
        <v>784</v>
      </c>
      <c r="F308" s="1187" t="s">
        <v>785</v>
      </c>
      <c r="G308" s="1188" t="s">
        <v>786</v>
      </c>
      <c r="H308" s="1189">
        <v>126</v>
      </c>
      <c r="I308" s="1195"/>
      <c r="J308" s="1191">
        <f>ROUNDDOWN(I308*H308,0)</f>
        <v>0</v>
      </c>
      <c r="K308" s="1192"/>
      <c r="L308" s="1177"/>
    </row>
    <row r="309" spans="1:12" ht="35.450000000000003" customHeight="1">
      <c r="A309" s="1177"/>
      <c r="B309" s="1193"/>
      <c r="C309" s="1186"/>
      <c r="D309" s="1186"/>
      <c r="E309" s="1187" t="s">
        <v>788</v>
      </c>
      <c r="F309" s="1187" t="s">
        <v>785</v>
      </c>
      <c r="G309" s="1188" t="s">
        <v>786</v>
      </c>
      <c r="H309" s="1189">
        <v>126</v>
      </c>
      <c r="I309" s="1195"/>
      <c r="J309" s="1191">
        <f>ROUNDDOWN(I309*H309,0)</f>
        <v>0</v>
      </c>
      <c r="K309" s="1192"/>
      <c r="L309" s="1177"/>
    </row>
    <row r="310" spans="1:12" ht="35.450000000000003" customHeight="1">
      <c r="A310" s="1177"/>
      <c r="B310" s="1193"/>
      <c r="C310" s="1187" t="s">
        <v>773</v>
      </c>
      <c r="D310" s="1186"/>
      <c r="E310" s="1186"/>
      <c r="F310" s="1187"/>
      <c r="G310" s="1188" t="s">
        <v>772</v>
      </c>
      <c r="H310" s="1189">
        <v>1</v>
      </c>
      <c r="I310" s="1190"/>
      <c r="J310" s="1191">
        <f>J311</f>
        <v>0</v>
      </c>
      <c r="K310" s="1192"/>
      <c r="L310" s="1177"/>
    </row>
    <row r="311" spans="1:12" ht="35.450000000000003" customHeight="1">
      <c r="A311" s="1177"/>
      <c r="B311" s="1193"/>
      <c r="C311" s="1186"/>
      <c r="D311" s="1187" t="s">
        <v>777</v>
      </c>
      <c r="E311" s="1186"/>
      <c r="F311" s="1187"/>
      <c r="G311" s="1188" t="s">
        <v>772</v>
      </c>
      <c r="H311" s="1189">
        <v>1</v>
      </c>
      <c r="I311" s="1190"/>
      <c r="J311" s="1191">
        <f>SUM(J312:J313)</f>
        <v>0</v>
      </c>
      <c r="K311" s="1192"/>
      <c r="L311" s="1177"/>
    </row>
    <row r="312" spans="1:12" ht="35.450000000000003" customHeight="1">
      <c r="A312" s="1177"/>
      <c r="B312" s="1193"/>
      <c r="C312" s="1186"/>
      <c r="D312" s="1186"/>
      <c r="E312" s="1187" t="s">
        <v>778</v>
      </c>
      <c r="F312" s="1187" t="s">
        <v>779</v>
      </c>
      <c r="G312" s="1188" t="s">
        <v>780</v>
      </c>
      <c r="H312" s="1189">
        <v>100</v>
      </c>
      <c r="I312" s="1195"/>
      <c r="J312" s="1191">
        <f>ROUNDDOWN(I312*H312,0)</f>
        <v>0</v>
      </c>
      <c r="K312" s="1192"/>
      <c r="L312" s="1177"/>
    </row>
    <row r="313" spans="1:12" ht="35.450000000000003" customHeight="1">
      <c r="A313" s="1177"/>
      <c r="B313" s="1193"/>
      <c r="C313" s="1186"/>
      <c r="D313" s="1186"/>
      <c r="E313" s="1187" t="s">
        <v>778</v>
      </c>
      <c r="F313" s="1187" t="s">
        <v>781</v>
      </c>
      <c r="G313" s="1188" t="s">
        <v>780</v>
      </c>
      <c r="H313" s="1189">
        <v>100</v>
      </c>
      <c r="I313" s="1195"/>
      <c r="J313" s="1191">
        <f>ROUNDDOWN(I313*H313,0)</f>
        <v>0</v>
      </c>
      <c r="K313" s="1192"/>
      <c r="L313" s="1177"/>
    </row>
    <row r="314" spans="1:12" ht="35.450000000000003" customHeight="1">
      <c r="A314" s="1177"/>
      <c r="B314" s="1185" t="s">
        <v>992</v>
      </c>
      <c r="C314" s="1186"/>
      <c r="D314" s="1186"/>
      <c r="E314" s="1186"/>
      <c r="F314" s="1187"/>
      <c r="G314" s="1188" t="s">
        <v>772</v>
      </c>
      <c r="H314" s="1189">
        <v>1</v>
      </c>
      <c r="I314" s="1190"/>
      <c r="J314" s="1191">
        <f>+J8+J271</f>
        <v>0</v>
      </c>
      <c r="K314" s="1192"/>
      <c r="L314" s="1177"/>
    </row>
    <row r="315" spans="1:12" ht="35.450000000000003" customHeight="1">
      <c r="A315" s="1177"/>
      <c r="B315" s="1185" t="s">
        <v>993</v>
      </c>
      <c r="C315" s="1186"/>
      <c r="D315" s="1186"/>
      <c r="E315" s="1186"/>
      <c r="F315" s="1187"/>
      <c r="G315" s="1188" t="s">
        <v>772</v>
      </c>
      <c r="H315" s="1189">
        <v>1</v>
      </c>
      <c r="I315" s="1190"/>
      <c r="J315" s="1191">
        <f>J316+J323</f>
        <v>0</v>
      </c>
      <c r="K315" s="1192"/>
      <c r="L315" s="1177"/>
    </row>
    <row r="316" spans="1:12" ht="35.450000000000003" customHeight="1">
      <c r="A316" s="1177"/>
      <c r="B316" s="1193"/>
      <c r="C316" s="1187" t="s">
        <v>993</v>
      </c>
      <c r="D316" s="1186"/>
      <c r="E316" s="1186"/>
      <c r="F316" s="1187"/>
      <c r="G316" s="1188" t="s">
        <v>772</v>
      </c>
      <c r="H316" s="1189">
        <v>1</v>
      </c>
      <c r="I316" s="1190"/>
      <c r="J316" s="1191">
        <f>J317+J320+J322</f>
        <v>0</v>
      </c>
      <c r="K316" s="1192"/>
      <c r="L316" s="1177"/>
    </row>
    <row r="317" spans="1:12" ht="35.450000000000003" customHeight="1">
      <c r="A317" s="1177"/>
      <c r="B317" s="1193"/>
      <c r="C317" s="1186"/>
      <c r="D317" s="1187" t="s">
        <v>994</v>
      </c>
      <c r="E317" s="1186"/>
      <c r="F317" s="1187"/>
      <c r="G317" s="1188" t="s">
        <v>772</v>
      </c>
      <c r="H317" s="1189">
        <v>1</v>
      </c>
      <c r="I317" s="1190"/>
      <c r="J317" s="1191">
        <f>SUM(J318:J319)</f>
        <v>0</v>
      </c>
      <c r="K317" s="1192"/>
      <c r="L317" s="1177"/>
    </row>
    <row r="318" spans="1:12" ht="35.450000000000003" customHeight="1">
      <c r="A318" s="1177"/>
      <c r="B318" s="1193"/>
      <c r="C318" s="1186"/>
      <c r="D318" s="1186"/>
      <c r="E318" s="1187" t="s">
        <v>995</v>
      </c>
      <c r="F318" s="1187"/>
      <c r="G318" s="1188" t="s">
        <v>996</v>
      </c>
      <c r="H318" s="1189">
        <v>1</v>
      </c>
      <c r="I318" s="1195"/>
      <c r="J318" s="1191">
        <f>ROUNDDOWN(I318*H318,0)</f>
        <v>0</v>
      </c>
      <c r="K318" s="1192"/>
      <c r="L318" s="1177"/>
    </row>
    <row r="319" spans="1:12" ht="35.450000000000003" customHeight="1">
      <c r="A319" s="1177"/>
      <c r="B319" s="1193"/>
      <c r="C319" s="1186"/>
      <c r="D319" s="1186"/>
      <c r="E319" s="1187" t="s">
        <v>997</v>
      </c>
      <c r="F319" s="1187"/>
      <c r="G319" s="1188" t="s">
        <v>907</v>
      </c>
      <c r="H319" s="1196">
        <v>5.7</v>
      </c>
      <c r="I319" s="1195"/>
      <c r="J319" s="1191">
        <f>ROUNDDOWN(I319*H319,0)</f>
        <v>0</v>
      </c>
      <c r="K319" s="1192"/>
      <c r="L319" s="1177"/>
    </row>
    <row r="320" spans="1:12" ht="35.450000000000003" customHeight="1">
      <c r="A320" s="1177"/>
      <c r="B320" s="1193"/>
      <c r="C320" s="1186"/>
      <c r="D320" s="1187" t="s">
        <v>998</v>
      </c>
      <c r="E320" s="1186"/>
      <c r="F320" s="1187"/>
      <c r="G320" s="1188" t="s">
        <v>772</v>
      </c>
      <c r="H320" s="1189">
        <v>1</v>
      </c>
      <c r="I320" s="1190"/>
      <c r="J320" s="1191">
        <f>J321</f>
        <v>0</v>
      </c>
      <c r="K320" s="1192"/>
      <c r="L320" s="1177"/>
    </row>
    <row r="321" spans="1:12" ht="35.450000000000003" customHeight="1">
      <c r="A321" s="1177"/>
      <c r="B321" s="1193"/>
      <c r="C321" s="1186"/>
      <c r="D321" s="1186"/>
      <c r="E321" s="1187" t="s">
        <v>999</v>
      </c>
      <c r="F321" s="1187"/>
      <c r="G321" s="1188" t="s">
        <v>772</v>
      </c>
      <c r="H321" s="1189">
        <v>1</v>
      </c>
      <c r="I321" s="1190"/>
      <c r="J321" s="1194"/>
      <c r="K321" s="1192"/>
      <c r="L321" s="1177"/>
    </row>
    <row r="322" spans="1:12" ht="35.450000000000003" customHeight="1">
      <c r="A322" s="1177"/>
      <c r="B322" s="1193"/>
      <c r="C322" s="1186"/>
      <c r="D322" s="1187" t="s">
        <v>1000</v>
      </c>
      <c r="E322" s="1186"/>
      <c r="F322" s="1187"/>
      <c r="G322" s="1188" t="s">
        <v>772</v>
      </c>
      <c r="H322" s="1189">
        <v>1</v>
      </c>
      <c r="I322" s="1190"/>
      <c r="J322" s="1194"/>
      <c r="K322" s="1192"/>
      <c r="L322" s="1177"/>
    </row>
    <row r="323" spans="1:12" ht="35.450000000000003" customHeight="1">
      <c r="A323" s="1177"/>
      <c r="B323" s="1193"/>
      <c r="C323" s="1187" t="s">
        <v>1001</v>
      </c>
      <c r="D323" s="1186"/>
      <c r="E323" s="1186"/>
      <c r="F323" s="1187"/>
      <c r="G323" s="1188" t="s">
        <v>772</v>
      </c>
      <c r="H323" s="1189">
        <v>1</v>
      </c>
      <c r="I323" s="1190"/>
      <c r="J323" s="1194"/>
      <c r="K323" s="1192"/>
      <c r="L323" s="1177"/>
    </row>
    <row r="324" spans="1:12" ht="35.450000000000003" customHeight="1">
      <c r="A324" s="1177"/>
      <c r="B324" s="1185" t="s">
        <v>1002</v>
      </c>
      <c r="C324" s="1186"/>
      <c r="D324" s="1186"/>
      <c r="E324" s="1186"/>
      <c r="F324" s="1187"/>
      <c r="G324" s="1188" t="s">
        <v>772</v>
      </c>
      <c r="H324" s="1189">
        <v>1</v>
      </c>
      <c r="I324" s="1190"/>
      <c r="J324" s="1191">
        <f>+J314+J315</f>
        <v>0</v>
      </c>
      <c r="K324" s="1192"/>
      <c r="L324" s="1177"/>
    </row>
    <row r="325" spans="1:12" ht="35.450000000000003" customHeight="1">
      <c r="A325" s="1177"/>
      <c r="B325" s="1193"/>
      <c r="C325" s="1187" t="s">
        <v>1003</v>
      </c>
      <c r="D325" s="1186"/>
      <c r="E325" s="1186"/>
      <c r="F325" s="1187"/>
      <c r="G325" s="1188" t="s">
        <v>772</v>
      </c>
      <c r="H325" s="1189">
        <v>1</v>
      </c>
      <c r="I325" s="1190"/>
      <c r="J325" s="1194"/>
      <c r="K325" s="1192"/>
      <c r="L325" s="1177"/>
    </row>
    <row r="326" spans="1:12" ht="35.450000000000003" customHeight="1">
      <c r="A326" s="1177"/>
      <c r="B326" s="1185" t="s">
        <v>1004</v>
      </c>
      <c r="C326" s="1186"/>
      <c r="D326" s="1186"/>
      <c r="E326" s="1186"/>
      <c r="F326" s="1187"/>
      <c r="G326" s="1188" t="s">
        <v>772</v>
      </c>
      <c r="H326" s="1189">
        <v>1</v>
      </c>
      <c r="I326" s="1190"/>
      <c r="J326" s="1191">
        <f>+J324+J325</f>
        <v>0</v>
      </c>
      <c r="K326" s="1192"/>
      <c r="L326" s="1177"/>
    </row>
    <row r="327" spans="1:12" ht="35.450000000000003" customHeight="1">
      <c r="A327" s="1177"/>
      <c r="B327" s="1193"/>
      <c r="C327" s="1187" t="s">
        <v>1005</v>
      </c>
      <c r="D327" s="1186"/>
      <c r="E327" s="1186"/>
      <c r="F327" s="1187"/>
      <c r="G327" s="1188" t="s">
        <v>772</v>
      </c>
      <c r="H327" s="1189">
        <v>1</v>
      </c>
      <c r="I327" s="1190"/>
      <c r="J327" s="1194"/>
      <c r="K327" s="1192"/>
      <c r="L327" s="1177"/>
    </row>
    <row r="328" spans="1:12" ht="35.450000000000003" customHeight="1">
      <c r="A328" s="1177"/>
      <c r="B328" s="1185" t="s">
        <v>1006</v>
      </c>
      <c r="C328" s="1186"/>
      <c r="D328" s="1186"/>
      <c r="E328" s="1186"/>
      <c r="F328" s="1187"/>
      <c r="G328" s="1188" t="s">
        <v>772</v>
      </c>
      <c r="H328" s="1189">
        <v>1</v>
      </c>
      <c r="I328" s="1190"/>
      <c r="J328" s="1191">
        <f>+J326+J327</f>
        <v>0</v>
      </c>
      <c r="K328" s="1192"/>
      <c r="L328" s="1177"/>
    </row>
    <row r="329" spans="1:12" ht="35.450000000000003" customHeight="1">
      <c r="A329" s="1177"/>
      <c r="B329" s="1185" t="s">
        <v>1007</v>
      </c>
      <c r="C329" s="1186"/>
      <c r="D329" s="1186"/>
      <c r="E329" s="1186"/>
      <c r="F329" s="1187"/>
      <c r="G329" s="1188" t="s">
        <v>772</v>
      </c>
      <c r="H329" s="1189">
        <v>1</v>
      </c>
      <c r="I329" s="1190"/>
      <c r="J329" s="1191">
        <f>ROUNDDOWN((J328)*0.1,0)</f>
        <v>0</v>
      </c>
      <c r="K329" s="1192"/>
      <c r="L329" s="1177"/>
    </row>
    <row r="330" spans="1:12" ht="35.450000000000003" customHeight="1" thickBot="1">
      <c r="A330" s="1177"/>
      <c r="B330" s="1197" t="s">
        <v>1008</v>
      </c>
      <c r="C330" s="1198"/>
      <c r="D330" s="1198"/>
      <c r="E330" s="1198"/>
      <c r="F330" s="1199"/>
      <c r="G330" s="1200" t="s">
        <v>772</v>
      </c>
      <c r="H330" s="1201">
        <v>1</v>
      </c>
      <c r="I330" s="1202"/>
      <c r="J330" s="1203">
        <f>+J328+J329</f>
        <v>0</v>
      </c>
      <c r="K330" s="1204"/>
      <c r="L330" s="1177"/>
    </row>
    <row r="332" spans="1:12">
      <c r="B332" s="1179" t="s">
        <v>1009</v>
      </c>
    </row>
    <row r="333" spans="1:12">
      <c r="B333" s="1179" t="s">
        <v>1010</v>
      </c>
    </row>
    <row r="334" spans="1:12">
      <c r="B334" s="1179" t="s">
        <v>1011</v>
      </c>
    </row>
    <row r="335" spans="1:12">
      <c r="B335" s="1179" t="s">
        <v>1012</v>
      </c>
    </row>
    <row r="336" spans="1:12">
      <c r="B336" s="1179" t="s">
        <v>1013</v>
      </c>
    </row>
    <row r="337" spans="2:2">
      <c r="B337" s="1179" t="s">
        <v>1014</v>
      </c>
    </row>
  </sheetData>
  <sheetProtection sheet="1" objects="1" scenarios="1"/>
  <phoneticPr fontId="5"/>
  <printOptions horizontalCentered="1"/>
  <pageMargins left="0.78740157480314998" right="0.78740157480314998" top="0.98425196850393704" bottom="0.98425196850393704" header="0.511811023622047" footer="0.511811023622047"/>
  <pageSetup paperSize="9" scale="48" orientation="portrait" horizontalDpi="1200" verticalDpi="1200" r:id="rId1"/>
  <headerFooter>
    <oddFooter>&amp;C&amp;"ＭＳ 明朝,標準"&amp;12- &amp;P&amp;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32A0A-9D9B-49C1-9ABC-1E21532078BC}">
  <dimension ref="A1:L74"/>
  <sheetViews>
    <sheetView showGridLines="0" view="pageBreakPreview" topLeftCell="A55" zoomScaleNormal="100" zoomScaleSheetLayoutView="100" workbookViewId="0">
      <selection activeCell="K64" sqref="K64"/>
    </sheetView>
  </sheetViews>
  <sheetFormatPr defaultRowHeight="13.5"/>
  <cols>
    <col min="1" max="1" width="1.85546875" style="1179" customWidth="1"/>
    <col min="2" max="5" width="19.140625" style="1179" customWidth="1"/>
    <col min="6" max="6" width="16.140625" style="1179" customWidth="1"/>
    <col min="7" max="7" width="8.7109375" style="1179" customWidth="1"/>
    <col min="8" max="8" width="13" style="1179" customWidth="1"/>
    <col min="9" max="9" width="18.140625" style="1179" customWidth="1"/>
    <col min="10" max="10" width="15.42578125" style="1179" customWidth="1"/>
    <col min="11" max="11" width="16.140625" style="1179" customWidth="1"/>
    <col min="12" max="12" width="3" style="1179" customWidth="1"/>
    <col min="13" max="16384" width="9.140625" style="1179"/>
  </cols>
  <sheetData>
    <row r="1" spans="1:12" ht="22.5" customHeight="1">
      <c r="A1" s="1177"/>
      <c r="B1" s="1205" t="s">
        <v>756</v>
      </c>
      <c r="C1" s="1205"/>
      <c r="D1" s="1205"/>
      <c r="E1" s="1205"/>
      <c r="F1" s="1205"/>
      <c r="G1" s="1205"/>
      <c r="H1" s="1205"/>
      <c r="I1" s="1205"/>
      <c r="J1" s="1205"/>
      <c r="K1" s="1205"/>
      <c r="L1" s="1177"/>
    </row>
    <row r="2" spans="1:12" ht="22.5" customHeight="1">
      <c r="A2" s="1177"/>
      <c r="B2" s="1205"/>
      <c r="C2" s="1205"/>
      <c r="D2" s="1205"/>
      <c r="E2" s="1205"/>
      <c r="F2" s="1205"/>
      <c r="G2" s="1205"/>
      <c r="H2" s="1205"/>
      <c r="I2" s="1205"/>
      <c r="J2" s="1205"/>
      <c r="K2" s="1205"/>
      <c r="L2" s="1177"/>
    </row>
    <row r="3" spans="1:12" ht="14.1" customHeight="1">
      <c r="A3" s="1177"/>
      <c r="G3" s="1177"/>
    </row>
    <row r="4" spans="1:12" ht="14.1" customHeight="1">
      <c r="A4" s="1177"/>
      <c r="B4" s="1179" t="s">
        <v>757</v>
      </c>
      <c r="C4" s="1179" t="s">
        <v>758</v>
      </c>
      <c r="G4" s="1179" t="s">
        <v>759</v>
      </c>
    </row>
    <row r="5" spans="1:12" ht="14.1" customHeight="1">
      <c r="A5" s="1177"/>
      <c r="B5" s="1177"/>
      <c r="C5" s="1177"/>
      <c r="D5" s="1177"/>
      <c r="E5" s="1177"/>
      <c r="F5" s="1177"/>
      <c r="G5" s="1179" t="s">
        <v>760</v>
      </c>
      <c r="K5" s="1177"/>
    </row>
    <row r="6" spans="1:12" ht="14.1" customHeight="1" thickBot="1">
      <c r="A6" s="1177"/>
      <c r="B6" s="1177"/>
      <c r="C6" s="1177"/>
      <c r="D6" s="1177"/>
      <c r="E6" s="1177"/>
      <c r="F6" s="1177"/>
      <c r="G6" s="1177"/>
      <c r="H6" s="1177"/>
      <c r="I6" s="1177"/>
      <c r="J6" s="1177"/>
      <c r="K6" s="1177"/>
      <c r="L6" s="1177"/>
    </row>
    <row r="7" spans="1:12" ht="14.1" customHeight="1">
      <c r="A7" s="1177"/>
      <c r="B7" s="1180" t="s">
        <v>761</v>
      </c>
      <c r="C7" s="1181" t="s">
        <v>762</v>
      </c>
      <c r="D7" s="1181" t="s">
        <v>763</v>
      </c>
      <c r="E7" s="1181" t="s">
        <v>764</v>
      </c>
      <c r="F7" s="1181" t="s">
        <v>765</v>
      </c>
      <c r="G7" s="1182" t="s">
        <v>766</v>
      </c>
      <c r="H7" s="1183" t="s">
        <v>767</v>
      </c>
      <c r="I7" s="1181" t="s">
        <v>768</v>
      </c>
      <c r="J7" s="1182" t="s">
        <v>769</v>
      </c>
      <c r="K7" s="1184" t="s">
        <v>770</v>
      </c>
      <c r="L7" s="1177"/>
    </row>
    <row r="8" spans="1:12" ht="35.450000000000003" customHeight="1">
      <c r="A8" s="1177"/>
      <c r="B8" s="1185" t="s">
        <v>771</v>
      </c>
      <c r="C8" s="1186"/>
      <c r="D8" s="1186"/>
      <c r="E8" s="1186"/>
      <c r="F8" s="1187"/>
      <c r="G8" s="1188" t="s">
        <v>772</v>
      </c>
      <c r="H8" s="1189">
        <v>1</v>
      </c>
      <c r="I8" s="1190"/>
      <c r="J8" s="1191">
        <f>J9+J15+J21+J31+J36+J48+J51</f>
        <v>0</v>
      </c>
      <c r="K8" s="1192"/>
      <c r="L8" s="1177"/>
    </row>
    <row r="9" spans="1:12" ht="35.450000000000003" customHeight="1">
      <c r="A9" s="1177"/>
      <c r="B9" s="1193"/>
      <c r="C9" s="1187" t="s">
        <v>773</v>
      </c>
      <c r="D9" s="1186"/>
      <c r="E9" s="1186"/>
      <c r="F9" s="1187"/>
      <c r="G9" s="1188" t="s">
        <v>772</v>
      </c>
      <c r="H9" s="1189">
        <v>1</v>
      </c>
      <c r="I9" s="1190"/>
      <c r="J9" s="1191">
        <f>J10+J12</f>
        <v>0</v>
      </c>
      <c r="K9" s="1192"/>
      <c r="L9" s="1177"/>
    </row>
    <row r="10" spans="1:12" ht="35.450000000000003" customHeight="1">
      <c r="A10" s="1177"/>
      <c r="B10" s="1193"/>
      <c r="C10" s="1186"/>
      <c r="D10" s="1187" t="s">
        <v>774</v>
      </c>
      <c r="E10" s="1186"/>
      <c r="F10" s="1187"/>
      <c r="G10" s="1188" t="s">
        <v>772</v>
      </c>
      <c r="H10" s="1189">
        <v>1</v>
      </c>
      <c r="I10" s="1190"/>
      <c r="J10" s="1191">
        <f>J11</f>
        <v>0</v>
      </c>
      <c r="K10" s="1192"/>
      <c r="L10" s="1177"/>
    </row>
    <row r="11" spans="1:12" ht="35.450000000000003" customHeight="1">
      <c r="A11" s="1177"/>
      <c r="B11" s="1193"/>
      <c r="C11" s="1186"/>
      <c r="D11" s="1186"/>
      <c r="E11" s="1187" t="s">
        <v>775</v>
      </c>
      <c r="F11" s="1187" t="s">
        <v>776</v>
      </c>
      <c r="G11" s="1188" t="s">
        <v>772</v>
      </c>
      <c r="H11" s="1189">
        <v>1</v>
      </c>
      <c r="I11" s="1190"/>
      <c r="J11" s="1194"/>
      <c r="K11" s="1192"/>
      <c r="L11" s="1177"/>
    </row>
    <row r="12" spans="1:12" ht="35.450000000000003" customHeight="1">
      <c r="A12" s="1177"/>
      <c r="B12" s="1193"/>
      <c r="C12" s="1186"/>
      <c r="D12" s="1187" t="s">
        <v>777</v>
      </c>
      <c r="E12" s="1186"/>
      <c r="F12" s="1187"/>
      <c r="G12" s="1188" t="s">
        <v>772</v>
      </c>
      <c r="H12" s="1189">
        <v>1</v>
      </c>
      <c r="I12" s="1190"/>
      <c r="J12" s="1191">
        <f>SUM(J13:J14)</f>
        <v>0</v>
      </c>
      <c r="K12" s="1192"/>
      <c r="L12" s="1177"/>
    </row>
    <row r="13" spans="1:12" ht="35.450000000000003" customHeight="1">
      <c r="A13" s="1177"/>
      <c r="B13" s="1193"/>
      <c r="C13" s="1186"/>
      <c r="D13" s="1186"/>
      <c r="E13" s="1187" t="s">
        <v>778</v>
      </c>
      <c r="F13" s="1187"/>
      <c r="G13" s="1188" t="s">
        <v>780</v>
      </c>
      <c r="H13" s="1189">
        <v>90</v>
      </c>
      <c r="I13" s="1195"/>
      <c r="J13" s="1191">
        <f>ROUNDDOWN(I13*H13,0)</f>
        <v>0</v>
      </c>
      <c r="K13" s="1192"/>
      <c r="L13" s="1177"/>
    </row>
    <row r="14" spans="1:12" ht="35.450000000000003" customHeight="1">
      <c r="A14" s="1177"/>
      <c r="B14" s="1193"/>
      <c r="C14" s="1186"/>
      <c r="D14" s="1186"/>
      <c r="E14" s="1187" t="s">
        <v>778</v>
      </c>
      <c r="F14" s="1187"/>
      <c r="G14" s="1188" t="s">
        <v>780</v>
      </c>
      <c r="H14" s="1189">
        <v>90</v>
      </c>
      <c r="I14" s="1195"/>
      <c r="J14" s="1191">
        <f>ROUNDDOWN(I14*H14,0)</f>
        <v>0</v>
      </c>
      <c r="K14" s="1192"/>
      <c r="L14" s="1177"/>
    </row>
    <row r="15" spans="1:12" ht="35.450000000000003" customHeight="1">
      <c r="A15" s="1177"/>
      <c r="B15" s="1193"/>
      <c r="C15" s="1187" t="s">
        <v>802</v>
      </c>
      <c r="D15" s="1186"/>
      <c r="E15" s="1186"/>
      <c r="F15" s="1187"/>
      <c r="G15" s="1188" t="s">
        <v>772</v>
      </c>
      <c r="H15" s="1189">
        <v>1</v>
      </c>
      <c r="I15" s="1190"/>
      <c r="J15" s="1191">
        <f>J16</f>
        <v>0</v>
      </c>
      <c r="K15" s="1192"/>
      <c r="L15" s="1177"/>
    </row>
    <row r="16" spans="1:12" ht="35.450000000000003" customHeight="1">
      <c r="A16" s="1177"/>
      <c r="B16" s="1193"/>
      <c r="C16" s="1186"/>
      <c r="D16" s="1187" t="s">
        <v>783</v>
      </c>
      <c r="E16" s="1186"/>
      <c r="F16" s="1187"/>
      <c r="G16" s="1188" t="s">
        <v>772</v>
      </c>
      <c r="H16" s="1189">
        <v>1</v>
      </c>
      <c r="I16" s="1190"/>
      <c r="J16" s="1191">
        <f>SUM(J17:J20)</f>
        <v>0</v>
      </c>
      <c r="K16" s="1192"/>
      <c r="L16" s="1177"/>
    </row>
    <row r="17" spans="1:12" ht="35.450000000000003" customHeight="1">
      <c r="A17" s="1177"/>
      <c r="B17" s="1193"/>
      <c r="C17" s="1186"/>
      <c r="D17" s="1186"/>
      <c r="E17" s="1187" t="s">
        <v>784</v>
      </c>
      <c r="F17" s="1187" t="s">
        <v>785</v>
      </c>
      <c r="G17" s="1188" t="s">
        <v>786</v>
      </c>
      <c r="H17" s="1189">
        <v>28</v>
      </c>
      <c r="I17" s="1195"/>
      <c r="J17" s="1191">
        <f>ROUNDDOWN(I17*H17,0)</f>
        <v>0</v>
      </c>
      <c r="K17" s="1192"/>
      <c r="L17" s="1177"/>
    </row>
    <row r="18" spans="1:12" ht="35.450000000000003" customHeight="1">
      <c r="A18" s="1177"/>
      <c r="B18" s="1193"/>
      <c r="C18" s="1186"/>
      <c r="D18" s="1186"/>
      <c r="E18" s="1187" t="s">
        <v>788</v>
      </c>
      <c r="F18" s="1187" t="s">
        <v>785</v>
      </c>
      <c r="G18" s="1188" t="s">
        <v>786</v>
      </c>
      <c r="H18" s="1189">
        <v>28</v>
      </c>
      <c r="I18" s="1195"/>
      <c r="J18" s="1191">
        <f>ROUNDDOWN(I18*H18,0)</f>
        <v>0</v>
      </c>
      <c r="K18" s="1192"/>
      <c r="L18" s="1177"/>
    </row>
    <row r="19" spans="1:12" ht="35.450000000000003" customHeight="1">
      <c r="A19" s="1177"/>
      <c r="B19" s="1193"/>
      <c r="C19" s="1186"/>
      <c r="D19" s="1186"/>
      <c r="E19" s="1187" t="s">
        <v>789</v>
      </c>
      <c r="F19" s="1187" t="s">
        <v>938</v>
      </c>
      <c r="G19" s="1188" t="s">
        <v>791</v>
      </c>
      <c r="H19" s="1189">
        <v>250</v>
      </c>
      <c r="I19" s="1195"/>
      <c r="J19" s="1191">
        <f>ROUNDDOWN(I19*H19,0)</f>
        <v>0</v>
      </c>
      <c r="K19" s="1192"/>
      <c r="L19" s="1177"/>
    </row>
    <row r="20" spans="1:12" ht="35.450000000000003" customHeight="1">
      <c r="A20" s="1177"/>
      <c r="B20" s="1193"/>
      <c r="C20" s="1186"/>
      <c r="D20" s="1186"/>
      <c r="E20" s="1187" t="s">
        <v>792</v>
      </c>
      <c r="F20" s="1187" t="s">
        <v>1015</v>
      </c>
      <c r="G20" s="1188" t="s">
        <v>794</v>
      </c>
      <c r="H20" s="1189">
        <v>680</v>
      </c>
      <c r="I20" s="1195"/>
      <c r="J20" s="1191">
        <f>ROUNDDOWN(I20*H20,0)</f>
        <v>0</v>
      </c>
      <c r="K20" s="1192"/>
      <c r="L20" s="1177"/>
    </row>
    <row r="21" spans="1:12" ht="35.450000000000003" customHeight="1">
      <c r="A21" s="1177"/>
      <c r="B21" s="1193"/>
      <c r="C21" s="1187" t="s">
        <v>805</v>
      </c>
      <c r="D21" s="1186"/>
      <c r="E21" s="1186"/>
      <c r="F21" s="1187"/>
      <c r="G21" s="1188" t="s">
        <v>772</v>
      </c>
      <c r="H21" s="1189">
        <v>1</v>
      </c>
      <c r="I21" s="1190"/>
      <c r="J21" s="1191">
        <f>J22+J25+J27</f>
        <v>0</v>
      </c>
      <c r="K21" s="1192"/>
      <c r="L21" s="1177"/>
    </row>
    <row r="22" spans="1:12" ht="35.450000000000003" customHeight="1">
      <c r="A22" s="1177"/>
      <c r="B22" s="1193"/>
      <c r="C22" s="1186"/>
      <c r="D22" s="1187" t="s">
        <v>806</v>
      </c>
      <c r="E22" s="1186"/>
      <c r="F22" s="1187"/>
      <c r="G22" s="1188" t="s">
        <v>772</v>
      </c>
      <c r="H22" s="1189">
        <v>1</v>
      </c>
      <c r="I22" s="1190"/>
      <c r="J22" s="1191">
        <f>SUM(J23:J24)</f>
        <v>0</v>
      </c>
      <c r="K22" s="1192"/>
      <c r="L22" s="1177"/>
    </row>
    <row r="23" spans="1:12" ht="35.450000000000003" customHeight="1">
      <c r="A23" s="1177"/>
      <c r="B23" s="1193"/>
      <c r="C23" s="1186"/>
      <c r="D23" s="1186"/>
      <c r="E23" s="1187" t="s">
        <v>807</v>
      </c>
      <c r="F23" s="1187" t="s">
        <v>808</v>
      </c>
      <c r="G23" s="1188" t="s">
        <v>786</v>
      </c>
      <c r="H23" s="1189">
        <v>90</v>
      </c>
      <c r="I23" s="1195"/>
      <c r="J23" s="1191">
        <f>ROUNDDOWN(I23*H23,0)</f>
        <v>0</v>
      </c>
      <c r="K23" s="1192"/>
      <c r="L23" s="1177"/>
    </row>
    <row r="24" spans="1:12" ht="35.450000000000003" customHeight="1">
      <c r="A24" s="1177"/>
      <c r="B24" s="1193"/>
      <c r="C24" s="1186"/>
      <c r="D24" s="1186"/>
      <c r="E24" s="1187" t="s">
        <v>814</v>
      </c>
      <c r="F24" s="1187" t="s">
        <v>808</v>
      </c>
      <c r="G24" s="1188" t="s">
        <v>786</v>
      </c>
      <c r="H24" s="1189">
        <v>90</v>
      </c>
      <c r="I24" s="1195"/>
      <c r="J24" s="1191">
        <f>ROUNDDOWN(I24*H24,0)</f>
        <v>0</v>
      </c>
      <c r="K24" s="1192"/>
      <c r="L24" s="1177"/>
    </row>
    <row r="25" spans="1:12" ht="35.450000000000003" customHeight="1">
      <c r="A25" s="1177"/>
      <c r="B25" s="1193"/>
      <c r="C25" s="1186"/>
      <c r="D25" s="1187" t="s">
        <v>809</v>
      </c>
      <c r="E25" s="1186"/>
      <c r="F25" s="1187"/>
      <c r="G25" s="1188" t="s">
        <v>772</v>
      </c>
      <c r="H25" s="1189">
        <v>1</v>
      </c>
      <c r="I25" s="1190"/>
      <c r="J25" s="1191">
        <f>J26</f>
        <v>0</v>
      </c>
      <c r="K25" s="1192"/>
      <c r="L25" s="1177"/>
    </row>
    <row r="26" spans="1:12" ht="35.450000000000003" customHeight="1">
      <c r="A26" s="1177"/>
      <c r="B26" s="1193"/>
      <c r="C26" s="1186"/>
      <c r="D26" s="1186"/>
      <c r="E26" s="1187" t="s">
        <v>810</v>
      </c>
      <c r="F26" s="1187" t="s">
        <v>1016</v>
      </c>
      <c r="G26" s="1188" t="s">
        <v>786</v>
      </c>
      <c r="H26" s="1189">
        <v>60</v>
      </c>
      <c r="I26" s="1195"/>
      <c r="J26" s="1191">
        <f>ROUNDDOWN(I26*H26,0)</f>
        <v>0</v>
      </c>
      <c r="K26" s="1192"/>
      <c r="L26" s="1177"/>
    </row>
    <row r="27" spans="1:12" ht="35.450000000000003" customHeight="1">
      <c r="A27" s="1177"/>
      <c r="B27" s="1193"/>
      <c r="C27" s="1186"/>
      <c r="D27" s="1187" t="s">
        <v>813</v>
      </c>
      <c r="E27" s="1186"/>
      <c r="F27" s="1187"/>
      <c r="G27" s="1188" t="s">
        <v>772</v>
      </c>
      <c r="H27" s="1189">
        <v>1</v>
      </c>
      <c r="I27" s="1190"/>
      <c r="J27" s="1191">
        <f>SUM(J28:J30)</f>
        <v>0</v>
      </c>
      <c r="K27" s="1192"/>
      <c r="L27" s="1177"/>
    </row>
    <row r="28" spans="1:12" ht="35.450000000000003" customHeight="1">
      <c r="A28" s="1177"/>
      <c r="B28" s="1193"/>
      <c r="C28" s="1186"/>
      <c r="D28" s="1186"/>
      <c r="E28" s="1187" t="s">
        <v>815</v>
      </c>
      <c r="F28" s="1187" t="s">
        <v>816</v>
      </c>
      <c r="G28" s="1188" t="s">
        <v>786</v>
      </c>
      <c r="H28" s="1189">
        <v>90</v>
      </c>
      <c r="I28" s="1195"/>
      <c r="J28" s="1191">
        <f>ROUNDDOWN(I28*H28,0)</f>
        <v>0</v>
      </c>
      <c r="K28" s="1192"/>
      <c r="L28" s="1177"/>
    </row>
    <row r="29" spans="1:12" ht="35.450000000000003" customHeight="1">
      <c r="A29" s="1177"/>
      <c r="B29" s="1193"/>
      <c r="C29" s="1186"/>
      <c r="D29" s="1186"/>
      <c r="E29" s="1187" t="s">
        <v>814</v>
      </c>
      <c r="F29" s="1187" t="s">
        <v>817</v>
      </c>
      <c r="G29" s="1188" t="s">
        <v>786</v>
      </c>
      <c r="H29" s="1189">
        <v>90</v>
      </c>
      <c r="I29" s="1195"/>
      <c r="J29" s="1191">
        <f>ROUNDDOWN(I29*H29,0)</f>
        <v>0</v>
      </c>
      <c r="K29" s="1192"/>
      <c r="L29" s="1177"/>
    </row>
    <row r="30" spans="1:12" ht="35.450000000000003" customHeight="1">
      <c r="A30" s="1177"/>
      <c r="B30" s="1193"/>
      <c r="C30" s="1186"/>
      <c r="D30" s="1186"/>
      <c r="E30" s="1187" t="s">
        <v>818</v>
      </c>
      <c r="F30" s="1187" t="s">
        <v>819</v>
      </c>
      <c r="G30" s="1188" t="s">
        <v>786</v>
      </c>
      <c r="H30" s="1189">
        <v>90</v>
      </c>
      <c r="I30" s="1195"/>
      <c r="J30" s="1191">
        <f>ROUNDDOWN(I30*H30,0)</f>
        <v>0</v>
      </c>
      <c r="K30" s="1192"/>
      <c r="L30" s="1177"/>
    </row>
    <row r="31" spans="1:12" ht="35.450000000000003" customHeight="1">
      <c r="A31" s="1177"/>
      <c r="B31" s="1193"/>
      <c r="C31" s="1187" t="s">
        <v>1017</v>
      </c>
      <c r="D31" s="1186"/>
      <c r="E31" s="1186"/>
      <c r="F31" s="1187"/>
      <c r="G31" s="1188" t="s">
        <v>772</v>
      </c>
      <c r="H31" s="1189">
        <v>1</v>
      </c>
      <c r="I31" s="1190"/>
      <c r="J31" s="1191">
        <f>J32+J34</f>
        <v>0</v>
      </c>
      <c r="K31" s="1192"/>
      <c r="L31" s="1177"/>
    </row>
    <row r="32" spans="1:12" ht="35.450000000000003" customHeight="1">
      <c r="A32" s="1177"/>
      <c r="B32" s="1193"/>
      <c r="C32" s="1186"/>
      <c r="D32" s="1187" t="s">
        <v>1018</v>
      </c>
      <c r="E32" s="1186"/>
      <c r="F32" s="1187"/>
      <c r="G32" s="1188" t="s">
        <v>772</v>
      </c>
      <c r="H32" s="1189">
        <v>1</v>
      </c>
      <c r="I32" s="1190"/>
      <c r="J32" s="1191">
        <f>J33</f>
        <v>0</v>
      </c>
      <c r="K32" s="1192"/>
      <c r="L32" s="1177"/>
    </row>
    <row r="33" spans="1:12" ht="35.450000000000003" customHeight="1">
      <c r="A33" s="1177"/>
      <c r="B33" s="1193"/>
      <c r="C33" s="1186"/>
      <c r="D33" s="1186"/>
      <c r="E33" s="1187" t="s">
        <v>822</v>
      </c>
      <c r="F33" s="1187" t="s">
        <v>1019</v>
      </c>
      <c r="G33" s="1188" t="s">
        <v>772</v>
      </c>
      <c r="H33" s="1189">
        <v>1</v>
      </c>
      <c r="I33" s="1190"/>
      <c r="J33" s="1194"/>
      <c r="K33" s="1192"/>
      <c r="L33" s="1177"/>
    </row>
    <row r="34" spans="1:12" ht="35.450000000000003" customHeight="1">
      <c r="A34" s="1177"/>
      <c r="B34" s="1193"/>
      <c r="C34" s="1186"/>
      <c r="D34" s="1187" t="s">
        <v>1020</v>
      </c>
      <c r="E34" s="1186"/>
      <c r="F34" s="1187"/>
      <c r="G34" s="1188" t="s">
        <v>772</v>
      </c>
      <c r="H34" s="1189">
        <v>1</v>
      </c>
      <c r="I34" s="1190"/>
      <c r="J34" s="1191">
        <f>J35</f>
        <v>0</v>
      </c>
      <c r="K34" s="1192"/>
      <c r="L34" s="1177"/>
    </row>
    <row r="35" spans="1:12" ht="35.450000000000003" customHeight="1">
      <c r="A35" s="1177"/>
      <c r="B35" s="1193"/>
      <c r="C35" s="1186"/>
      <c r="D35" s="1186"/>
      <c r="E35" s="1187" t="s">
        <v>833</v>
      </c>
      <c r="F35" s="1187" t="s">
        <v>1021</v>
      </c>
      <c r="G35" s="1188" t="s">
        <v>791</v>
      </c>
      <c r="H35" s="1189">
        <v>208</v>
      </c>
      <c r="I35" s="1195"/>
      <c r="J35" s="1191">
        <f>ROUNDDOWN(I35*H35,0)</f>
        <v>0</v>
      </c>
      <c r="K35" s="1192"/>
      <c r="L35" s="1177"/>
    </row>
    <row r="36" spans="1:12" ht="35.450000000000003" customHeight="1">
      <c r="A36" s="1177"/>
      <c r="B36" s="1193"/>
      <c r="C36" s="1187" t="s">
        <v>936</v>
      </c>
      <c r="D36" s="1186"/>
      <c r="E36" s="1186"/>
      <c r="F36" s="1187"/>
      <c r="G36" s="1188" t="s">
        <v>772</v>
      </c>
      <c r="H36" s="1189">
        <v>1</v>
      </c>
      <c r="I36" s="1190"/>
      <c r="J36" s="1191">
        <f>J37+J41+J44</f>
        <v>0</v>
      </c>
      <c r="K36" s="1192"/>
      <c r="L36" s="1177"/>
    </row>
    <row r="37" spans="1:12" ht="35.450000000000003" customHeight="1">
      <c r="A37" s="1177"/>
      <c r="B37" s="1193"/>
      <c r="C37" s="1186"/>
      <c r="D37" s="1187" t="s">
        <v>795</v>
      </c>
      <c r="E37" s="1186"/>
      <c r="F37" s="1187"/>
      <c r="G37" s="1188" t="s">
        <v>772</v>
      </c>
      <c r="H37" s="1189">
        <v>1</v>
      </c>
      <c r="I37" s="1190"/>
      <c r="J37" s="1191">
        <f>SUM(J38:J40)</f>
        <v>0</v>
      </c>
      <c r="K37" s="1192"/>
      <c r="L37" s="1177"/>
    </row>
    <row r="38" spans="1:12" ht="35.450000000000003" customHeight="1">
      <c r="A38" s="1177"/>
      <c r="B38" s="1193"/>
      <c r="C38" s="1186"/>
      <c r="D38" s="1186"/>
      <c r="E38" s="1187" t="s">
        <v>926</v>
      </c>
      <c r="F38" s="1187" t="s">
        <v>927</v>
      </c>
      <c r="G38" s="1188" t="s">
        <v>794</v>
      </c>
      <c r="H38" s="1189">
        <v>660</v>
      </c>
      <c r="I38" s="1195"/>
      <c r="J38" s="1191">
        <f>ROUNDDOWN(I38*H38,0)</f>
        <v>0</v>
      </c>
      <c r="K38" s="1192"/>
      <c r="L38" s="1177"/>
    </row>
    <row r="39" spans="1:12" ht="47.25" customHeight="1">
      <c r="A39" s="1177"/>
      <c r="B39" s="1193"/>
      <c r="C39" s="1186"/>
      <c r="D39" s="1186"/>
      <c r="E39" s="1187" t="s">
        <v>923</v>
      </c>
      <c r="F39" s="1187" t="s">
        <v>928</v>
      </c>
      <c r="G39" s="1188" t="s">
        <v>794</v>
      </c>
      <c r="H39" s="1189">
        <v>660</v>
      </c>
      <c r="I39" s="1195"/>
      <c r="J39" s="1191">
        <f>ROUNDDOWN(I39*H39,0)</f>
        <v>0</v>
      </c>
      <c r="K39" s="1192"/>
      <c r="L39" s="1177"/>
    </row>
    <row r="40" spans="1:12" ht="70.900000000000006" customHeight="1">
      <c r="A40" s="1177"/>
      <c r="B40" s="1193"/>
      <c r="C40" s="1186"/>
      <c r="D40" s="1186"/>
      <c r="E40" s="1187" t="s">
        <v>929</v>
      </c>
      <c r="F40" s="1187" t="s">
        <v>1022</v>
      </c>
      <c r="G40" s="1188" t="s">
        <v>794</v>
      </c>
      <c r="H40" s="1189">
        <v>660</v>
      </c>
      <c r="I40" s="1195"/>
      <c r="J40" s="1191">
        <f>ROUNDDOWN(I40*H40,0)</f>
        <v>0</v>
      </c>
      <c r="K40" s="1192"/>
      <c r="L40" s="1177"/>
    </row>
    <row r="41" spans="1:12" ht="35.450000000000003" customHeight="1">
      <c r="A41" s="1177"/>
      <c r="B41" s="1193"/>
      <c r="C41" s="1186"/>
      <c r="D41" s="1187" t="s">
        <v>795</v>
      </c>
      <c r="E41" s="1186"/>
      <c r="F41" s="1187"/>
      <c r="G41" s="1188" t="s">
        <v>772</v>
      </c>
      <c r="H41" s="1189">
        <v>1</v>
      </c>
      <c r="I41" s="1190"/>
      <c r="J41" s="1191">
        <f>SUM(J42:J43)</f>
        <v>0</v>
      </c>
      <c r="K41" s="1192"/>
      <c r="L41" s="1177"/>
    </row>
    <row r="42" spans="1:12" ht="47.25" customHeight="1">
      <c r="A42" s="1177"/>
      <c r="B42" s="1193"/>
      <c r="C42" s="1186"/>
      <c r="D42" s="1186"/>
      <c r="E42" s="1187" t="s">
        <v>796</v>
      </c>
      <c r="F42" s="1187" t="s">
        <v>1023</v>
      </c>
      <c r="G42" s="1188" t="s">
        <v>794</v>
      </c>
      <c r="H42" s="1189">
        <v>10</v>
      </c>
      <c r="I42" s="1195"/>
      <c r="J42" s="1191">
        <f>ROUNDDOWN(I42*H42,0)</f>
        <v>0</v>
      </c>
      <c r="K42" s="1192"/>
      <c r="L42" s="1177"/>
    </row>
    <row r="43" spans="1:12" ht="70.900000000000006" customHeight="1">
      <c r="A43" s="1177"/>
      <c r="B43" s="1193"/>
      <c r="C43" s="1186"/>
      <c r="D43" s="1186"/>
      <c r="E43" s="1187" t="s">
        <v>929</v>
      </c>
      <c r="F43" s="1187" t="s">
        <v>801</v>
      </c>
      <c r="G43" s="1188" t="s">
        <v>794</v>
      </c>
      <c r="H43" s="1189">
        <v>10</v>
      </c>
      <c r="I43" s="1195"/>
      <c r="J43" s="1191">
        <f>ROUNDDOWN(I43*H43,0)</f>
        <v>0</v>
      </c>
      <c r="K43" s="1192"/>
      <c r="L43" s="1177"/>
    </row>
    <row r="44" spans="1:12" ht="35.450000000000003" customHeight="1">
      <c r="A44" s="1177"/>
      <c r="B44" s="1193"/>
      <c r="C44" s="1186"/>
      <c r="D44" s="1187" t="s">
        <v>795</v>
      </c>
      <c r="E44" s="1186"/>
      <c r="F44" s="1187"/>
      <c r="G44" s="1188" t="s">
        <v>772</v>
      </c>
      <c r="H44" s="1189">
        <v>1</v>
      </c>
      <c r="I44" s="1190"/>
      <c r="J44" s="1191">
        <f>SUM(J45:J47)</f>
        <v>0</v>
      </c>
      <c r="K44" s="1192"/>
      <c r="L44" s="1177"/>
    </row>
    <row r="45" spans="1:12" ht="47.25" customHeight="1">
      <c r="A45" s="1177"/>
      <c r="B45" s="1193"/>
      <c r="C45" s="1186"/>
      <c r="D45" s="1186"/>
      <c r="E45" s="1187" t="s">
        <v>796</v>
      </c>
      <c r="F45" s="1187" t="s">
        <v>1024</v>
      </c>
      <c r="G45" s="1188" t="s">
        <v>794</v>
      </c>
      <c r="H45" s="1189">
        <v>10</v>
      </c>
      <c r="I45" s="1195"/>
      <c r="J45" s="1191">
        <f>ROUNDDOWN(I45*H45,0)</f>
        <v>0</v>
      </c>
      <c r="K45" s="1192"/>
      <c r="L45" s="1177"/>
    </row>
    <row r="46" spans="1:12" ht="82.7" customHeight="1">
      <c r="A46" s="1177"/>
      <c r="B46" s="1193"/>
      <c r="C46" s="1186"/>
      <c r="D46" s="1186"/>
      <c r="E46" s="1187" t="s">
        <v>934</v>
      </c>
      <c r="F46" s="1187" t="s">
        <v>799</v>
      </c>
      <c r="G46" s="1188" t="s">
        <v>794</v>
      </c>
      <c r="H46" s="1189">
        <v>10</v>
      </c>
      <c r="I46" s="1195"/>
      <c r="J46" s="1191">
        <f>ROUNDDOWN(I46*H46,0)</f>
        <v>0</v>
      </c>
      <c r="K46" s="1192"/>
      <c r="L46" s="1177"/>
    </row>
    <row r="47" spans="1:12" ht="70.900000000000006" customHeight="1">
      <c r="A47" s="1177"/>
      <c r="B47" s="1193"/>
      <c r="C47" s="1186"/>
      <c r="D47" s="1186"/>
      <c r="E47" s="1187" t="s">
        <v>929</v>
      </c>
      <c r="F47" s="1187" t="s">
        <v>801</v>
      </c>
      <c r="G47" s="1188" t="s">
        <v>794</v>
      </c>
      <c r="H47" s="1189">
        <v>10</v>
      </c>
      <c r="I47" s="1195"/>
      <c r="J47" s="1191">
        <f>ROUNDDOWN(I47*H47,0)</f>
        <v>0</v>
      </c>
      <c r="K47" s="1192"/>
      <c r="L47" s="1177"/>
    </row>
    <row r="48" spans="1:12" ht="35.450000000000003" customHeight="1">
      <c r="A48" s="1177"/>
      <c r="B48" s="1193"/>
      <c r="C48" s="1187" t="s">
        <v>964</v>
      </c>
      <c r="D48" s="1186"/>
      <c r="E48" s="1186"/>
      <c r="F48" s="1187"/>
      <c r="G48" s="1188" t="s">
        <v>772</v>
      </c>
      <c r="H48" s="1189">
        <v>1</v>
      </c>
      <c r="I48" s="1190"/>
      <c r="J48" s="1191">
        <f>J49</f>
        <v>0</v>
      </c>
      <c r="K48" s="1192"/>
      <c r="L48" s="1177"/>
    </row>
    <row r="49" spans="1:12" ht="35.450000000000003" customHeight="1">
      <c r="A49" s="1177"/>
      <c r="B49" s="1193"/>
      <c r="C49" s="1186"/>
      <c r="D49" s="1187" t="s">
        <v>964</v>
      </c>
      <c r="E49" s="1186"/>
      <c r="F49" s="1187"/>
      <c r="G49" s="1188" t="s">
        <v>772</v>
      </c>
      <c r="H49" s="1189">
        <v>1</v>
      </c>
      <c r="I49" s="1190"/>
      <c r="J49" s="1191">
        <f>J50</f>
        <v>0</v>
      </c>
      <c r="K49" s="1192"/>
      <c r="L49" s="1177"/>
    </row>
    <row r="50" spans="1:12" ht="47.25" customHeight="1">
      <c r="A50" s="1177"/>
      <c r="B50" s="1193"/>
      <c r="C50" s="1186"/>
      <c r="D50" s="1186"/>
      <c r="E50" s="1187" t="s">
        <v>965</v>
      </c>
      <c r="F50" s="1187" t="s">
        <v>966</v>
      </c>
      <c r="G50" s="1188" t="s">
        <v>791</v>
      </c>
      <c r="H50" s="1189">
        <v>30</v>
      </c>
      <c r="I50" s="1195"/>
      <c r="J50" s="1191">
        <f>ROUNDDOWN(I50*H50,0)</f>
        <v>0</v>
      </c>
      <c r="K50" s="1192"/>
      <c r="L50" s="1177"/>
    </row>
    <row r="51" spans="1:12" ht="35.450000000000003" customHeight="1">
      <c r="A51" s="1177"/>
      <c r="B51" s="1193"/>
      <c r="C51" s="1187" t="s">
        <v>953</v>
      </c>
      <c r="D51" s="1186"/>
      <c r="E51" s="1186"/>
      <c r="F51" s="1187"/>
      <c r="G51" s="1188" t="s">
        <v>772</v>
      </c>
      <c r="H51" s="1189">
        <v>1</v>
      </c>
      <c r="I51" s="1190"/>
      <c r="J51" s="1191">
        <f>J52</f>
        <v>0</v>
      </c>
      <c r="K51" s="1192"/>
      <c r="L51" s="1177"/>
    </row>
    <row r="52" spans="1:12" ht="35.450000000000003" customHeight="1">
      <c r="A52" s="1177"/>
      <c r="B52" s="1193"/>
      <c r="C52" s="1186"/>
      <c r="D52" s="1187" t="s">
        <v>953</v>
      </c>
      <c r="E52" s="1186"/>
      <c r="F52" s="1187"/>
      <c r="G52" s="1188" t="s">
        <v>772</v>
      </c>
      <c r="H52" s="1189">
        <v>1</v>
      </c>
      <c r="I52" s="1190"/>
      <c r="J52" s="1191">
        <f>J53</f>
        <v>0</v>
      </c>
      <c r="K52" s="1192"/>
      <c r="L52" s="1177"/>
    </row>
    <row r="53" spans="1:12" ht="35.450000000000003" customHeight="1">
      <c r="A53" s="1177"/>
      <c r="B53" s="1193"/>
      <c r="C53" s="1186"/>
      <c r="D53" s="1186"/>
      <c r="E53" s="1187" t="s">
        <v>1025</v>
      </c>
      <c r="F53" s="1187" t="s">
        <v>1026</v>
      </c>
      <c r="G53" s="1188" t="s">
        <v>791</v>
      </c>
      <c r="H53" s="1189">
        <v>20</v>
      </c>
      <c r="I53" s="1195"/>
      <c r="J53" s="1191">
        <f>ROUNDDOWN(I53*H53,0)</f>
        <v>0</v>
      </c>
      <c r="K53" s="1192"/>
      <c r="L53" s="1177"/>
    </row>
    <row r="54" spans="1:12" ht="35.450000000000003" customHeight="1">
      <c r="A54" s="1177"/>
      <c r="B54" s="1185" t="s">
        <v>992</v>
      </c>
      <c r="C54" s="1186"/>
      <c r="D54" s="1186"/>
      <c r="E54" s="1186"/>
      <c r="F54" s="1187"/>
      <c r="G54" s="1188" t="s">
        <v>772</v>
      </c>
      <c r="H54" s="1189">
        <v>1</v>
      </c>
      <c r="I54" s="1190"/>
      <c r="J54" s="1191">
        <f>+J8</f>
        <v>0</v>
      </c>
      <c r="K54" s="1192"/>
      <c r="L54" s="1177"/>
    </row>
    <row r="55" spans="1:12" ht="35.450000000000003" customHeight="1">
      <c r="A55" s="1177"/>
      <c r="B55" s="1185" t="s">
        <v>993</v>
      </c>
      <c r="C55" s="1186"/>
      <c r="D55" s="1186"/>
      <c r="E55" s="1186"/>
      <c r="F55" s="1187"/>
      <c r="G55" s="1188" t="s">
        <v>772</v>
      </c>
      <c r="H55" s="1189">
        <v>1</v>
      </c>
      <c r="I55" s="1190"/>
      <c r="J55" s="1191">
        <f>J56+J60</f>
        <v>0</v>
      </c>
      <c r="K55" s="1192"/>
      <c r="L55" s="1177"/>
    </row>
    <row r="56" spans="1:12" ht="35.450000000000003" customHeight="1">
      <c r="A56" s="1177"/>
      <c r="B56" s="1193"/>
      <c r="C56" s="1187" t="s">
        <v>993</v>
      </c>
      <c r="D56" s="1186"/>
      <c r="E56" s="1186"/>
      <c r="F56" s="1187"/>
      <c r="G56" s="1188" t="s">
        <v>772</v>
      </c>
      <c r="H56" s="1189">
        <v>1</v>
      </c>
      <c r="I56" s="1190"/>
      <c r="J56" s="1191">
        <f>J57+J59</f>
        <v>0</v>
      </c>
      <c r="K56" s="1192"/>
      <c r="L56" s="1177"/>
    </row>
    <row r="57" spans="1:12" ht="35.450000000000003" customHeight="1">
      <c r="A57" s="1177"/>
      <c r="B57" s="1193"/>
      <c r="C57" s="1186"/>
      <c r="D57" s="1187" t="s">
        <v>994</v>
      </c>
      <c r="E57" s="1186"/>
      <c r="F57" s="1187"/>
      <c r="G57" s="1188" t="s">
        <v>772</v>
      </c>
      <c r="H57" s="1189">
        <v>1</v>
      </c>
      <c r="I57" s="1190"/>
      <c r="J57" s="1191">
        <f>J58</f>
        <v>0</v>
      </c>
      <c r="K57" s="1192"/>
      <c r="L57" s="1177"/>
    </row>
    <row r="58" spans="1:12" ht="35.450000000000003" customHeight="1">
      <c r="A58" s="1177"/>
      <c r="B58" s="1193"/>
      <c r="C58" s="1186"/>
      <c r="D58" s="1186"/>
      <c r="E58" s="1187" t="s">
        <v>997</v>
      </c>
      <c r="F58" s="1187"/>
      <c r="G58" s="1188" t="s">
        <v>772</v>
      </c>
      <c r="H58" s="1189">
        <v>1</v>
      </c>
      <c r="I58" s="1190"/>
      <c r="J58" s="1194"/>
      <c r="K58" s="1192"/>
      <c r="L58" s="1177"/>
    </row>
    <row r="59" spans="1:12" ht="35.450000000000003" customHeight="1">
      <c r="A59" s="1177"/>
      <c r="B59" s="1193"/>
      <c r="C59" s="1186"/>
      <c r="D59" s="1187" t="s">
        <v>1000</v>
      </c>
      <c r="E59" s="1186"/>
      <c r="F59" s="1187"/>
      <c r="G59" s="1188" t="s">
        <v>772</v>
      </c>
      <c r="H59" s="1189">
        <v>1</v>
      </c>
      <c r="I59" s="1190"/>
      <c r="J59" s="1194"/>
      <c r="K59" s="1192"/>
      <c r="L59" s="1177"/>
    </row>
    <row r="60" spans="1:12" ht="35.450000000000003" customHeight="1">
      <c r="A60" s="1177"/>
      <c r="B60" s="1193"/>
      <c r="C60" s="1187" t="s">
        <v>1001</v>
      </c>
      <c r="D60" s="1186"/>
      <c r="E60" s="1186"/>
      <c r="F60" s="1187"/>
      <c r="G60" s="1188" t="s">
        <v>772</v>
      </c>
      <c r="H60" s="1189">
        <v>1</v>
      </c>
      <c r="I60" s="1190"/>
      <c r="J60" s="1194"/>
      <c r="K60" s="1192"/>
      <c r="L60" s="1177"/>
    </row>
    <row r="61" spans="1:12" ht="35.450000000000003" customHeight="1">
      <c r="A61" s="1177"/>
      <c r="B61" s="1185" t="s">
        <v>1002</v>
      </c>
      <c r="C61" s="1186"/>
      <c r="D61" s="1186"/>
      <c r="E61" s="1186"/>
      <c r="F61" s="1187"/>
      <c r="G61" s="1188" t="s">
        <v>772</v>
      </c>
      <c r="H61" s="1189">
        <v>1</v>
      </c>
      <c r="I61" s="1190"/>
      <c r="J61" s="1191">
        <f>+J54+J55</f>
        <v>0</v>
      </c>
      <c r="K61" s="1192"/>
      <c r="L61" s="1177"/>
    </row>
    <row r="62" spans="1:12" ht="35.450000000000003" customHeight="1">
      <c r="A62" s="1177"/>
      <c r="B62" s="1193"/>
      <c r="C62" s="1187" t="s">
        <v>1003</v>
      </c>
      <c r="D62" s="1186"/>
      <c r="E62" s="1186"/>
      <c r="F62" s="1187"/>
      <c r="G62" s="1188" t="s">
        <v>772</v>
      </c>
      <c r="H62" s="1189">
        <v>1</v>
      </c>
      <c r="I62" s="1190"/>
      <c r="J62" s="1194"/>
      <c r="K62" s="1192"/>
      <c r="L62" s="1177"/>
    </row>
    <row r="63" spans="1:12" ht="35.450000000000003" customHeight="1">
      <c r="A63" s="1177"/>
      <c r="B63" s="1185" t="s">
        <v>1004</v>
      </c>
      <c r="C63" s="1186"/>
      <c r="D63" s="1186"/>
      <c r="E63" s="1186"/>
      <c r="F63" s="1187"/>
      <c r="G63" s="1188" t="s">
        <v>772</v>
      </c>
      <c r="H63" s="1189">
        <v>1</v>
      </c>
      <c r="I63" s="1190"/>
      <c r="J63" s="1191">
        <f>+J61+J62</f>
        <v>0</v>
      </c>
      <c r="K63" s="1192"/>
      <c r="L63" s="1177"/>
    </row>
    <row r="64" spans="1:12" ht="35.450000000000003" customHeight="1">
      <c r="A64" s="1177"/>
      <c r="B64" s="1193"/>
      <c r="C64" s="1187" t="s">
        <v>1005</v>
      </c>
      <c r="D64" s="1186"/>
      <c r="E64" s="1186"/>
      <c r="F64" s="1187"/>
      <c r="G64" s="1188" t="s">
        <v>772</v>
      </c>
      <c r="H64" s="1189">
        <v>1</v>
      </c>
      <c r="I64" s="1190"/>
      <c r="J64" s="1194"/>
      <c r="K64" s="1192"/>
      <c r="L64" s="1177"/>
    </row>
    <row r="65" spans="1:12" ht="35.450000000000003" customHeight="1">
      <c r="A65" s="1177"/>
      <c r="B65" s="1185" t="s">
        <v>1006</v>
      </c>
      <c r="C65" s="1186"/>
      <c r="D65" s="1186"/>
      <c r="E65" s="1186"/>
      <c r="F65" s="1187"/>
      <c r="G65" s="1188" t="s">
        <v>772</v>
      </c>
      <c r="H65" s="1189">
        <v>1</v>
      </c>
      <c r="I65" s="1190"/>
      <c r="J65" s="1191">
        <f>+J63+J64</f>
        <v>0</v>
      </c>
      <c r="K65" s="1192"/>
      <c r="L65" s="1177"/>
    </row>
    <row r="66" spans="1:12" ht="35.450000000000003" customHeight="1">
      <c r="A66" s="1177"/>
      <c r="B66" s="1185" t="s">
        <v>1007</v>
      </c>
      <c r="C66" s="1186"/>
      <c r="D66" s="1186"/>
      <c r="E66" s="1186"/>
      <c r="F66" s="1187"/>
      <c r="G66" s="1188" t="s">
        <v>772</v>
      </c>
      <c r="H66" s="1189">
        <v>1</v>
      </c>
      <c r="I66" s="1190"/>
      <c r="J66" s="1191">
        <f>ROUNDDOWN((J65)*0.1,0)</f>
        <v>0</v>
      </c>
      <c r="K66" s="1192"/>
      <c r="L66" s="1177"/>
    </row>
    <row r="67" spans="1:12" ht="35.450000000000003" customHeight="1" thickBot="1">
      <c r="A67" s="1177"/>
      <c r="B67" s="1197" t="s">
        <v>1008</v>
      </c>
      <c r="C67" s="1198"/>
      <c r="D67" s="1198"/>
      <c r="E67" s="1198"/>
      <c r="F67" s="1199"/>
      <c r="G67" s="1200" t="s">
        <v>772</v>
      </c>
      <c r="H67" s="1201">
        <v>1</v>
      </c>
      <c r="I67" s="1202"/>
      <c r="J67" s="1203">
        <f>+J65+J66</f>
        <v>0</v>
      </c>
      <c r="K67" s="1204"/>
      <c r="L67" s="1177"/>
    </row>
    <row r="69" spans="1:12">
      <c r="B69" s="1179" t="s">
        <v>1009</v>
      </c>
    </row>
    <row r="70" spans="1:12">
      <c r="B70" s="1179" t="s">
        <v>1010</v>
      </c>
    </row>
    <row r="71" spans="1:12">
      <c r="B71" s="1179" t="s">
        <v>1011</v>
      </c>
    </row>
    <row r="72" spans="1:12">
      <c r="B72" s="1179" t="s">
        <v>1012</v>
      </c>
    </row>
    <row r="73" spans="1:12">
      <c r="B73" s="1179" t="s">
        <v>1013</v>
      </c>
    </row>
    <row r="74" spans="1:12">
      <c r="B74" s="1179" t="s">
        <v>1014</v>
      </c>
    </row>
  </sheetData>
  <sheetProtection sheet="1" objects="1" scenarios="1"/>
  <phoneticPr fontId="5"/>
  <printOptions horizontalCentered="1"/>
  <pageMargins left="0.78740157480314998" right="0.78740157480314998" top="0.98425196850393704" bottom="0.98425196850393704" header="0.511811023622047" footer="0.511811023622047"/>
  <pageSetup paperSize="9" scale="51" orientation="portrait" horizontalDpi="1200" verticalDpi="1200" r:id="rId1"/>
  <headerFooter>
    <oddFooter>&amp;C&amp;"ＭＳ 明朝,標準"&amp;12- &amp;P&amp;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C61D5-7278-4F70-B79A-245E555C63BC}">
  <dimension ref="A1:L80"/>
  <sheetViews>
    <sheetView showGridLines="0" view="pageBreakPreview" topLeftCell="A65" zoomScaleNormal="100" zoomScaleSheetLayoutView="100" workbookViewId="0">
      <selection activeCell="I71" sqref="I71"/>
    </sheetView>
  </sheetViews>
  <sheetFormatPr defaultRowHeight="13.5"/>
  <cols>
    <col min="1" max="1" width="1.85546875" style="1179" customWidth="1"/>
    <col min="2" max="5" width="19.140625" style="1179" customWidth="1"/>
    <col min="6" max="6" width="16.140625" style="1179" customWidth="1"/>
    <col min="7" max="7" width="8.7109375" style="1179" customWidth="1"/>
    <col min="8" max="8" width="13" style="1179" customWidth="1"/>
    <col min="9" max="9" width="18.140625" style="1179" customWidth="1"/>
    <col min="10" max="10" width="15.42578125" style="1179" customWidth="1"/>
    <col min="11" max="11" width="16.140625" style="1179" customWidth="1"/>
    <col min="12" max="12" width="3" style="1179" customWidth="1"/>
    <col min="13" max="16384" width="9.140625" style="1179"/>
  </cols>
  <sheetData>
    <row r="1" spans="1:12" ht="22.5" customHeight="1">
      <c r="A1" s="1177"/>
      <c r="B1" s="1205" t="s">
        <v>756</v>
      </c>
      <c r="C1" s="1205"/>
      <c r="D1" s="1205"/>
      <c r="E1" s="1205"/>
      <c r="F1" s="1205"/>
      <c r="G1" s="1205"/>
      <c r="H1" s="1205"/>
      <c r="I1" s="1205"/>
      <c r="J1" s="1205"/>
      <c r="K1" s="1205"/>
      <c r="L1" s="1177"/>
    </row>
    <row r="2" spans="1:12" ht="22.5" customHeight="1">
      <c r="A2" s="1177"/>
      <c r="B2" s="1205"/>
      <c r="C2" s="1205"/>
      <c r="D2" s="1205"/>
      <c r="E2" s="1205"/>
      <c r="F2" s="1205"/>
      <c r="G2" s="1205"/>
      <c r="H2" s="1205"/>
      <c r="I2" s="1205"/>
      <c r="J2" s="1205"/>
      <c r="K2" s="1205"/>
      <c r="L2" s="1177"/>
    </row>
    <row r="3" spans="1:12" ht="14.1" customHeight="1">
      <c r="A3" s="1177"/>
      <c r="G3" s="1177"/>
    </row>
    <row r="4" spans="1:12" ht="14.1" customHeight="1">
      <c r="A4" s="1177"/>
      <c r="B4" s="1179" t="s">
        <v>757</v>
      </c>
      <c r="C4" s="1179" t="s">
        <v>758</v>
      </c>
      <c r="G4" s="1179" t="s">
        <v>759</v>
      </c>
    </row>
    <row r="5" spans="1:12" ht="14.1" customHeight="1">
      <c r="A5" s="1177"/>
      <c r="B5" s="1177"/>
      <c r="C5" s="1177"/>
      <c r="D5" s="1177"/>
      <c r="E5" s="1177"/>
      <c r="F5" s="1177"/>
      <c r="G5" s="1179" t="s">
        <v>760</v>
      </c>
      <c r="K5" s="1177"/>
    </row>
    <row r="6" spans="1:12" ht="14.1" customHeight="1" thickBot="1">
      <c r="A6" s="1177"/>
      <c r="B6" s="1177"/>
      <c r="C6" s="1177"/>
      <c r="D6" s="1177"/>
      <c r="E6" s="1177"/>
      <c r="F6" s="1177"/>
      <c r="G6" s="1177"/>
      <c r="H6" s="1177"/>
      <c r="I6" s="1177"/>
      <c r="J6" s="1177"/>
      <c r="K6" s="1177"/>
      <c r="L6" s="1177"/>
    </row>
    <row r="7" spans="1:12" ht="14.1" customHeight="1">
      <c r="A7" s="1177"/>
      <c r="B7" s="1180" t="s">
        <v>761</v>
      </c>
      <c r="C7" s="1181" t="s">
        <v>762</v>
      </c>
      <c r="D7" s="1181" t="s">
        <v>763</v>
      </c>
      <c r="E7" s="1181" t="s">
        <v>764</v>
      </c>
      <c r="F7" s="1181" t="s">
        <v>765</v>
      </c>
      <c r="G7" s="1182" t="s">
        <v>766</v>
      </c>
      <c r="H7" s="1183" t="s">
        <v>767</v>
      </c>
      <c r="I7" s="1181" t="s">
        <v>768</v>
      </c>
      <c r="J7" s="1182" t="s">
        <v>769</v>
      </c>
      <c r="K7" s="1184" t="s">
        <v>770</v>
      </c>
      <c r="L7" s="1177"/>
    </row>
    <row r="8" spans="1:12" ht="35.450000000000003" customHeight="1">
      <c r="A8" s="1177"/>
      <c r="B8" s="1185" t="s">
        <v>771</v>
      </c>
      <c r="C8" s="1186"/>
      <c r="D8" s="1186"/>
      <c r="E8" s="1186"/>
      <c r="F8" s="1187"/>
      <c r="G8" s="1188" t="s">
        <v>772</v>
      </c>
      <c r="H8" s="1189">
        <v>1</v>
      </c>
      <c r="I8" s="1190"/>
      <c r="J8" s="1191">
        <f>J9+J15+J21+J31+J39+J51+J54+J57</f>
        <v>0</v>
      </c>
      <c r="K8" s="1192"/>
      <c r="L8" s="1177"/>
    </row>
    <row r="9" spans="1:12" ht="35.450000000000003" customHeight="1">
      <c r="A9" s="1177"/>
      <c r="B9" s="1193"/>
      <c r="C9" s="1187" t="s">
        <v>773</v>
      </c>
      <c r="D9" s="1186"/>
      <c r="E9" s="1186"/>
      <c r="F9" s="1187"/>
      <c r="G9" s="1188" t="s">
        <v>772</v>
      </c>
      <c r="H9" s="1189">
        <v>1</v>
      </c>
      <c r="I9" s="1190"/>
      <c r="J9" s="1191">
        <f>J10+J12</f>
        <v>0</v>
      </c>
      <c r="K9" s="1192"/>
      <c r="L9" s="1177"/>
    </row>
    <row r="10" spans="1:12" ht="35.450000000000003" customHeight="1">
      <c r="A10" s="1177"/>
      <c r="B10" s="1193"/>
      <c r="C10" s="1186"/>
      <c r="D10" s="1187" t="s">
        <v>774</v>
      </c>
      <c r="E10" s="1186"/>
      <c r="F10" s="1187"/>
      <c r="G10" s="1188" t="s">
        <v>772</v>
      </c>
      <c r="H10" s="1189">
        <v>1</v>
      </c>
      <c r="I10" s="1190"/>
      <c r="J10" s="1191">
        <f>J11</f>
        <v>0</v>
      </c>
      <c r="K10" s="1192"/>
      <c r="L10" s="1177"/>
    </row>
    <row r="11" spans="1:12" ht="35.450000000000003" customHeight="1">
      <c r="A11" s="1177"/>
      <c r="B11" s="1193"/>
      <c r="C11" s="1186"/>
      <c r="D11" s="1186"/>
      <c r="E11" s="1187" t="s">
        <v>775</v>
      </c>
      <c r="F11" s="1187" t="s">
        <v>776</v>
      </c>
      <c r="G11" s="1188" t="s">
        <v>772</v>
      </c>
      <c r="H11" s="1189">
        <v>1</v>
      </c>
      <c r="I11" s="1190"/>
      <c r="J11" s="1194"/>
      <c r="K11" s="1192"/>
      <c r="L11" s="1177"/>
    </row>
    <row r="12" spans="1:12" ht="35.450000000000003" customHeight="1">
      <c r="A12" s="1177"/>
      <c r="B12" s="1193"/>
      <c r="C12" s="1186"/>
      <c r="D12" s="1187" t="s">
        <v>777</v>
      </c>
      <c r="E12" s="1186"/>
      <c r="F12" s="1187"/>
      <c r="G12" s="1188" t="s">
        <v>772</v>
      </c>
      <c r="H12" s="1189">
        <v>1</v>
      </c>
      <c r="I12" s="1190"/>
      <c r="J12" s="1191">
        <f>SUM(J13:J14)</f>
        <v>0</v>
      </c>
      <c r="K12" s="1192"/>
      <c r="L12" s="1177"/>
    </row>
    <row r="13" spans="1:12" ht="35.450000000000003" customHeight="1">
      <c r="A13" s="1177"/>
      <c r="B13" s="1193"/>
      <c r="C13" s="1186"/>
      <c r="D13" s="1186"/>
      <c r="E13" s="1187" t="s">
        <v>778</v>
      </c>
      <c r="F13" s="1187"/>
      <c r="G13" s="1188" t="s">
        <v>780</v>
      </c>
      <c r="H13" s="1189">
        <v>90</v>
      </c>
      <c r="I13" s="1195"/>
      <c r="J13" s="1191">
        <f>ROUNDDOWN(I13*H13,0)</f>
        <v>0</v>
      </c>
      <c r="K13" s="1192"/>
      <c r="L13" s="1177"/>
    </row>
    <row r="14" spans="1:12" ht="35.450000000000003" customHeight="1">
      <c r="A14" s="1177"/>
      <c r="B14" s="1193"/>
      <c r="C14" s="1186"/>
      <c r="D14" s="1186"/>
      <c r="E14" s="1187" t="s">
        <v>778</v>
      </c>
      <c r="F14" s="1187"/>
      <c r="G14" s="1188" t="s">
        <v>780</v>
      </c>
      <c r="H14" s="1189">
        <v>90</v>
      </c>
      <c r="I14" s="1195"/>
      <c r="J14" s="1191">
        <f>ROUNDDOWN(I14*H14,0)</f>
        <v>0</v>
      </c>
      <c r="K14" s="1192"/>
      <c r="L14" s="1177"/>
    </row>
    <row r="15" spans="1:12" ht="35.450000000000003" customHeight="1">
      <c r="A15" s="1177"/>
      <c r="B15" s="1193"/>
      <c r="C15" s="1187" t="s">
        <v>802</v>
      </c>
      <c r="D15" s="1186"/>
      <c r="E15" s="1186"/>
      <c r="F15" s="1187"/>
      <c r="G15" s="1188" t="s">
        <v>772</v>
      </c>
      <c r="H15" s="1189">
        <v>1</v>
      </c>
      <c r="I15" s="1190"/>
      <c r="J15" s="1191">
        <f>J16</f>
        <v>0</v>
      </c>
      <c r="K15" s="1192"/>
      <c r="L15" s="1177"/>
    </row>
    <row r="16" spans="1:12" ht="35.450000000000003" customHeight="1">
      <c r="A16" s="1177"/>
      <c r="B16" s="1193"/>
      <c r="C16" s="1186"/>
      <c r="D16" s="1187" t="s">
        <v>783</v>
      </c>
      <c r="E16" s="1186"/>
      <c r="F16" s="1187"/>
      <c r="G16" s="1188" t="s">
        <v>772</v>
      </c>
      <c r="H16" s="1189">
        <v>1</v>
      </c>
      <c r="I16" s="1190"/>
      <c r="J16" s="1191">
        <f>SUM(J17:J20)</f>
        <v>0</v>
      </c>
      <c r="K16" s="1192"/>
      <c r="L16" s="1177"/>
    </row>
    <row r="17" spans="1:12" ht="35.450000000000003" customHeight="1">
      <c r="A17" s="1177"/>
      <c r="B17" s="1193"/>
      <c r="C17" s="1186"/>
      <c r="D17" s="1186"/>
      <c r="E17" s="1187" t="s">
        <v>784</v>
      </c>
      <c r="F17" s="1187" t="s">
        <v>785</v>
      </c>
      <c r="G17" s="1188" t="s">
        <v>786</v>
      </c>
      <c r="H17" s="1189">
        <v>30</v>
      </c>
      <c r="I17" s="1195"/>
      <c r="J17" s="1191">
        <f>ROUNDDOWN(I17*H17,0)</f>
        <v>0</v>
      </c>
      <c r="K17" s="1192"/>
      <c r="L17" s="1177"/>
    </row>
    <row r="18" spans="1:12" ht="35.450000000000003" customHeight="1">
      <c r="A18" s="1177"/>
      <c r="B18" s="1193"/>
      <c r="C18" s="1186"/>
      <c r="D18" s="1186"/>
      <c r="E18" s="1187" t="s">
        <v>788</v>
      </c>
      <c r="F18" s="1187" t="s">
        <v>785</v>
      </c>
      <c r="G18" s="1188" t="s">
        <v>786</v>
      </c>
      <c r="H18" s="1189">
        <v>30</v>
      </c>
      <c r="I18" s="1195"/>
      <c r="J18" s="1191">
        <f>ROUNDDOWN(I18*H18,0)</f>
        <v>0</v>
      </c>
      <c r="K18" s="1192"/>
      <c r="L18" s="1177"/>
    </row>
    <row r="19" spans="1:12" ht="35.450000000000003" customHeight="1">
      <c r="A19" s="1177"/>
      <c r="B19" s="1193"/>
      <c r="C19" s="1186"/>
      <c r="D19" s="1186"/>
      <c r="E19" s="1187" t="s">
        <v>789</v>
      </c>
      <c r="F19" s="1187" t="s">
        <v>938</v>
      </c>
      <c r="G19" s="1188" t="s">
        <v>791</v>
      </c>
      <c r="H19" s="1189">
        <v>400</v>
      </c>
      <c r="I19" s="1195"/>
      <c r="J19" s="1191">
        <f>ROUNDDOWN(I19*H19,0)</f>
        <v>0</v>
      </c>
      <c r="K19" s="1192"/>
      <c r="L19" s="1177"/>
    </row>
    <row r="20" spans="1:12" ht="35.450000000000003" customHeight="1">
      <c r="A20" s="1177"/>
      <c r="B20" s="1193"/>
      <c r="C20" s="1186"/>
      <c r="D20" s="1186"/>
      <c r="E20" s="1187" t="s">
        <v>792</v>
      </c>
      <c r="F20" s="1187" t="s">
        <v>1015</v>
      </c>
      <c r="G20" s="1188" t="s">
        <v>794</v>
      </c>
      <c r="H20" s="1189">
        <v>700</v>
      </c>
      <c r="I20" s="1195"/>
      <c r="J20" s="1191">
        <f>ROUNDDOWN(I20*H20,0)</f>
        <v>0</v>
      </c>
      <c r="K20" s="1192"/>
      <c r="L20" s="1177"/>
    </row>
    <row r="21" spans="1:12" ht="35.450000000000003" customHeight="1">
      <c r="A21" s="1177"/>
      <c r="B21" s="1193"/>
      <c r="C21" s="1187" t="s">
        <v>805</v>
      </c>
      <c r="D21" s="1186"/>
      <c r="E21" s="1186"/>
      <c r="F21" s="1187"/>
      <c r="G21" s="1188" t="s">
        <v>772</v>
      </c>
      <c r="H21" s="1189">
        <v>1</v>
      </c>
      <c r="I21" s="1190"/>
      <c r="J21" s="1191">
        <f>J22+J25+J27</f>
        <v>0</v>
      </c>
      <c r="K21" s="1192"/>
      <c r="L21" s="1177"/>
    </row>
    <row r="22" spans="1:12" ht="35.450000000000003" customHeight="1">
      <c r="A22" s="1177"/>
      <c r="B22" s="1193"/>
      <c r="C22" s="1186"/>
      <c r="D22" s="1187" t="s">
        <v>806</v>
      </c>
      <c r="E22" s="1186"/>
      <c r="F22" s="1187"/>
      <c r="G22" s="1188" t="s">
        <v>772</v>
      </c>
      <c r="H22" s="1189">
        <v>1</v>
      </c>
      <c r="I22" s="1190"/>
      <c r="J22" s="1191">
        <f>SUM(J23:J24)</f>
        <v>0</v>
      </c>
      <c r="K22" s="1192"/>
      <c r="L22" s="1177"/>
    </row>
    <row r="23" spans="1:12" ht="35.450000000000003" customHeight="1">
      <c r="A23" s="1177"/>
      <c r="B23" s="1193"/>
      <c r="C23" s="1186"/>
      <c r="D23" s="1186"/>
      <c r="E23" s="1187" t="s">
        <v>807</v>
      </c>
      <c r="F23" s="1187" t="s">
        <v>808</v>
      </c>
      <c r="G23" s="1188" t="s">
        <v>786</v>
      </c>
      <c r="H23" s="1189">
        <v>100</v>
      </c>
      <c r="I23" s="1195"/>
      <c r="J23" s="1191">
        <f>ROUNDDOWN(I23*H23,0)</f>
        <v>0</v>
      </c>
      <c r="K23" s="1192"/>
      <c r="L23" s="1177"/>
    </row>
    <row r="24" spans="1:12" ht="35.450000000000003" customHeight="1">
      <c r="A24" s="1177"/>
      <c r="B24" s="1193"/>
      <c r="C24" s="1186"/>
      <c r="D24" s="1186"/>
      <c r="E24" s="1187" t="s">
        <v>814</v>
      </c>
      <c r="F24" s="1187" t="s">
        <v>808</v>
      </c>
      <c r="G24" s="1188" t="s">
        <v>786</v>
      </c>
      <c r="H24" s="1189">
        <v>100</v>
      </c>
      <c r="I24" s="1195"/>
      <c r="J24" s="1191">
        <f>ROUNDDOWN(I24*H24,0)</f>
        <v>0</v>
      </c>
      <c r="K24" s="1192"/>
      <c r="L24" s="1177"/>
    </row>
    <row r="25" spans="1:12" ht="35.450000000000003" customHeight="1">
      <c r="A25" s="1177"/>
      <c r="B25" s="1193"/>
      <c r="C25" s="1186"/>
      <c r="D25" s="1187" t="s">
        <v>809</v>
      </c>
      <c r="E25" s="1186"/>
      <c r="F25" s="1187"/>
      <c r="G25" s="1188" t="s">
        <v>772</v>
      </c>
      <c r="H25" s="1189">
        <v>1</v>
      </c>
      <c r="I25" s="1190"/>
      <c r="J25" s="1191">
        <f>J26</f>
        <v>0</v>
      </c>
      <c r="K25" s="1192"/>
      <c r="L25" s="1177"/>
    </row>
    <row r="26" spans="1:12" ht="35.450000000000003" customHeight="1">
      <c r="A26" s="1177"/>
      <c r="B26" s="1193"/>
      <c r="C26" s="1186"/>
      <c r="D26" s="1186"/>
      <c r="E26" s="1187" t="s">
        <v>810</v>
      </c>
      <c r="F26" s="1187" t="s">
        <v>1016</v>
      </c>
      <c r="G26" s="1188" t="s">
        <v>786</v>
      </c>
      <c r="H26" s="1189">
        <v>70</v>
      </c>
      <c r="I26" s="1195"/>
      <c r="J26" s="1191">
        <f>ROUNDDOWN(I26*H26,0)</f>
        <v>0</v>
      </c>
      <c r="K26" s="1192"/>
      <c r="L26" s="1177"/>
    </row>
    <row r="27" spans="1:12" ht="35.450000000000003" customHeight="1">
      <c r="A27" s="1177"/>
      <c r="B27" s="1193"/>
      <c r="C27" s="1186"/>
      <c r="D27" s="1187" t="s">
        <v>813</v>
      </c>
      <c r="E27" s="1186"/>
      <c r="F27" s="1187"/>
      <c r="G27" s="1188" t="s">
        <v>772</v>
      </c>
      <c r="H27" s="1189">
        <v>1</v>
      </c>
      <c r="I27" s="1190"/>
      <c r="J27" s="1191">
        <f>SUM(J28:J30)</f>
        <v>0</v>
      </c>
      <c r="K27" s="1192"/>
      <c r="L27" s="1177"/>
    </row>
    <row r="28" spans="1:12" ht="35.450000000000003" customHeight="1">
      <c r="A28" s="1177"/>
      <c r="B28" s="1193"/>
      <c r="C28" s="1186"/>
      <c r="D28" s="1186"/>
      <c r="E28" s="1187" t="s">
        <v>815</v>
      </c>
      <c r="F28" s="1187" t="s">
        <v>816</v>
      </c>
      <c r="G28" s="1188" t="s">
        <v>786</v>
      </c>
      <c r="H28" s="1189">
        <v>100</v>
      </c>
      <c r="I28" s="1195"/>
      <c r="J28" s="1191">
        <f>ROUNDDOWN(I28*H28,0)</f>
        <v>0</v>
      </c>
      <c r="K28" s="1192"/>
      <c r="L28" s="1177"/>
    </row>
    <row r="29" spans="1:12" ht="35.450000000000003" customHeight="1">
      <c r="A29" s="1177"/>
      <c r="B29" s="1193"/>
      <c r="C29" s="1186"/>
      <c r="D29" s="1186"/>
      <c r="E29" s="1187" t="s">
        <v>814</v>
      </c>
      <c r="F29" s="1187" t="s">
        <v>817</v>
      </c>
      <c r="G29" s="1188" t="s">
        <v>786</v>
      </c>
      <c r="H29" s="1189">
        <v>100</v>
      </c>
      <c r="I29" s="1195"/>
      <c r="J29" s="1191">
        <f>ROUNDDOWN(I29*H29,0)</f>
        <v>0</v>
      </c>
      <c r="K29" s="1192"/>
      <c r="L29" s="1177"/>
    </row>
    <row r="30" spans="1:12" ht="35.450000000000003" customHeight="1">
      <c r="A30" s="1177"/>
      <c r="B30" s="1193"/>
      <c r="C30" s="1186"/>
      <c r="D30" s="1186"/>
      <c r="E30" s="1187" t="s">
        <v>818</v>
      </c>
      <c r="F30" s="1187" t="s">
        <v>819</v>
      </c>
      <c r="G30" s="1188" t="s">
        <v>786</v>
      </c>
      <c r="H30" s="1189">
        <v>100</v>
      </c>
      <c r="I30" s="1195"/>
      <c r="J30" s="1191">
        <f>ROUNDDOWN(I30*H30,0)</f>
        <v>0</v>
      </c>
      <c r="K30" s="1192"/>
      <c r="L30" s="1177"/>
    </row>
    <row r="31" spans="1:12" ht="35.450000000000003" customHeight="1">
      <c r="A31" s="1177"/>
      <c r="B31" s="1193"/>
      <c r="C31" s="1187" t="s">
        <v>1017</v>
      </c>
      <c r="D31" s="1186"/>
      <c r="E31" s="1186"/>
      <c r="F31" s="1187"/>
      <c r="G31" s="1188" t="s">
        <v>772</v>
      </c>
      <c r="H31" s="1189">
        <v>1</v>
      </c>
      <c r="I31" s="1190"/>
      <c r="J31" s="1191">
        <f>J32+J37</f>
        <v>0</v>
      </c>
      <c r="K31" s="1192"/>
      <c r="L31" s="1177"/>
    </row>
    <row r="32" spans="1:12" ht="35.450000000000003" customHeight="1">
      <c r="A32" s="1177"/>
      <c r="B32" s="1193"/>
      <c r="C32" s="1186"/>
      <c r="D32" s="1187" t="s">
        <v>1027</v>
      </c>
      <c r="E32" s="1186"/>
      <c r="F32" s="1187"/>
      <c r="G32" s="1188" t="s">
        <v>772</v>
      </c>
      <c r="H32" s="1189">
        <v>1</v>
      </c>
      <c r="I32" s="1190"/>
      <c r="J32" s="1191">
        <f>SUM(J33:J36)</f>
        <v>0</v>
      </c>
      <c r="K32" s="1192"/>
      <c r="L32" s="1177"/>
    </row>
    <row r="33" spans="1:12" ht="35.450000000000003" customHeight="1">
      <c r="A33" s="1177"/>
      <c r="B33" s="1193"/>
      <c r="C33" s="1186"/>
      <c r="D33" s="1186"/>
      <c r="E33" s="1187" t="s">
        <v>822</v>
      </c>
      <c r="F33" s="1187" t="s">
        <v>1028</v>
      </c>
      <c r="G33" s="1188" t="s">
        <v>772</v>
      </c>
      <c r="H33" s="1189">
        <v>1</v>
      </c>
      <c r="I33" s="1190"/>
      <c r="J33" s="1194"/>
      <c r="K33" s="1192"/>
      <c r="L33" s="1177"/>
    </row>
    <row r="34" spans="1:12" ht="35.450000000000003" customHeight="1">
      <c r="A34" s="1177"/>
      <c r="B34" s="1193"/>
      <c r="C34" s="1186"/>
      <c r="D34" s="1186"/>
      <c r="E34" s="1187" t="s">
        <v>822</v>
      </c>
      <c r="F34" s="1187" t="s">
        <v>1029</v>
      </c>
      <c r="G34" s="1188" t="s">
        <v>772</v>
      </c>
      <c r="H34" s="1189">
        <v>1</v>
      </c>
      <c r="I34" s="1190"/>
      <c r="J34" s="1194"/>
      <c r="K34" s="1192"/>
      <c r="L34" s="1177"/>
    </row>
    <row r="35" spans="1:12" ht="35.450000000000003" customHeight="1">
      <c r="A35" s="1177"/>
      <c r="B35" s="1193"/>
      <c r="C35" s="1186"/>
      <c r="D35" s="1186"/>
      <c r="E35" s="1187" t="s">
        <v>822</v>
      </c>
      <c r="F35" s="1187" t="s">
        <v>1030</v>
      </c>
      <c r="G35" s="1188" t="s">
        <v>772</v>
      </c>
      <c r="H35" s="1189">
        <v>1</v>
      </c>
      <c r="I35" s="1190"/>
      <c r="J35" s="1194"/>
      <c r="K35" s="1192"/>
      <c r="L35" s="1177"/>
    </row>
    <row r="36" spans="1:12" ht="35.450000000000003" customHeight="1">
      <c r="A36" s="1177"/>
      <c r="B36" s="1193"/>
      <c r="C36" s="1186"/>
      <c r="D36" s="1186"/>
      <c r="E36" s="1187" t="s">
        <v>822</v>
      </c>
      <c r="F36" s="1187" t="s">
        <v>1031</v>
      </c>
      <c r="G36" s="1188" t="s">
        <v>772</v>
      </c>
      <c r="H36" s="1189">
        <v>1</v>
      </c>
      <c r="I36" s="1190"/>
      <c r="J36" s="1194"/>
      <c r="K36" s="1192"/>
      <c r="L36" s="1177"/>
    </row>
    <row r="37" spans="1:12" ht="35.450000000000003" customHeight="1">
      <c r="A37" s="1177"/>
      <c r="B37" s="1193"/>
      <c r="C37" s="1186"/>
      <c r="D37" s="1187" t="s">
        <v>1020</v>
      </c>
      <c r="E37" s="1186"/>
      <c r="F37" s="1187"/>
      <c r="G37" s="1188" t="s">
        <v>772</v>
      </c>
      <c r="H37" s="1189">
        <v>1</v>
      </c>
      <c r="I37" s="1190"/>
      <c r="J37" s="1191">
        <f>J38</f>
        <v>0</v>
      </c>
      <c r="K37" s="1192"/>
      <c r="L37" s="1177"/>
    </row>
    <row r="38" spans="1:12" ht="35.450000000000003" customHeight="1">
      <c r="A38" s="1177"/>
      <c r="B38" s="1193"/>
      <c r="C38" s="1186"/>
      <c r="D38" s="1186"/>
      <c r="E38" s="1187" t="s">
        <v>833</v>
      </c>
      <c r="F38" s="1187" t="s">
        <v>1021</v>
      </c>
      <c r="G38" s="1188" t="s">
        <v>791</v>
      </c>
      <c r="H38" s="1189">
        <v>180</v>
      </c>
      <c r="I38" s="1195"/>
      <c r="J38" s="1191">
        <f>ROUNDDOWN(I38*H38,0)</f>
        <v>0</v>
      </c>
      <c r="K38" s="1192"/>
      <c r="L38" s="1177"/>
    </row>
    <row r="39" spans="1:12" ht="35.450000000000003" customHeight="1">
      <c r="A39" s="1177"/>
      <c r="B39" s="1193"/>
      <c r="C39" s="1187" t="s">
        <v>936</v>
      </c>
      <c r="D39" s="1186"/>
      <c r="E39" s="1186"/>
      <c r="F39" s="1187"/>
      <c r="G39" s="1188" t="s">
        <v>772</v>
      </c>
      <c r="H39" s="1189">
        <v>1</v>
      </c>
      <c r="I39" s="1190"/>
      <c r="J39" s="1191">
        <f>J40+J44+J47</f>
        <v>0</v>
      </c>
      <c r="K39" s="1192"/>
      <c r="L39" s="1177"/>
    </row>
    <row r="40" spans="1:12" ht="35.450000000000003" customHeight="1">
      <c r="A40" s="1177"/>
      <c r="B40" s="1193"/>
      <c r="C40" s="1186"/>
      <c r="D40" s="1187" t="s">
        <v>795</v>
      </c>
      <c r="E40" s="1186"/>
      <c r="F40" s="1187"/>
      <c r="G40" s="1188" t="s">
        <v>772</v>
      </c>
      <c r="H40" s="1189">
        <v>1</v>
      </c>
      <c r="I40" s="1190"/>
      <c r="J40" s="1191">
        <f>SUM(J41:J43)</f>
        <v>0</v>
      </c>
      <c r="K40" s="1192"/>
      <c r="L40" s="1177"/>
    </row>
    <row r="41" spans="1:12" ht="35.450000000000003" customHeight="1">
      <c r="A41" s="1177"/>
      <c r="B41" s="1193"/>
      <c r="C41" s="1186"/>
      <c r="D41" s="1186"/>
      <c r="E41" s="1187" t="s">
        <v>926</v>
      </c>
      <c r="F41" s="1187" t="s">
        <v>927</v>
      </c>
      <c r="G41" s="1188" t="s">
        <v>794</v>
      </c>
      <c r="H41" s="1189">
        <v>600</v>
      </c>
      <c r="I41" s="1195"/>
      <c r="J41" s="1191">
        <f>ROUNDDOWN(I41*H41,0)</f>
        <v>0</v>
      </c>
      <c r="K41" s="1192"/>
      <c r="L41" s="1177"/>
    </row>
    <row r="42" spans="1:12" ht="47.25" customHeight="1">
      <c r="A42" s="1177"/>
      <c r="B42" s="1193"/>
      <c r="C42" s="1186"/>
      <c r="D42" s="1186"/>
      <c r="E42" s="1187" t="s">
        <v>923</v>
      </c>
      <c r="F42" s="1187" t="s">
        <v>928</v>
      </c>
      <c r="G42" s="1188" t="s">
        <v>794</v>
      </c>
      <c r="H42" s="1189">
        <v>600</v>
      </c>
      <c r="I42" s="1195"/>
      <c r="J42" s="1191">
        <f>ROUNDDOWN(I42*H42,0)</f>
        <v>0</v>
      </c>
      <c r="K42" s="1192"/>
      <c r="L42" s="1177"/>
    </row>
    <row r="43" spans="1:12" ht="70.900000000000006" customHeight="1">
      <c r="A43" s="1177"/>
      <c r="B43" s="1193"/>
      <c r="C43" s="1186"/>
      <c r="D43" s="1186"/>
      <c r="E43" s="1187" t="s">
        <v>929</v>
      </c>
      <c r="F43" s="1187" t="s">
        <v>1022</v>
      </c>
      <c r="G43" s="1188" t="s">
        <v>794</v>
      </c>
      <c r="H43" s="1189">
        <v>600</v>
      </c>
      <c r="I43" s="1195"/>
      <c r="J43" s="1191">
        <f>ROUNDDOWN(I43*H43,0)</f>
        <v>0</v>
      </c>
      <c r="K43" s="1192"/>
      <c r="L43" s="1177"/>
    </row>
    <row r="44" spans="1:12" ht="35.450000000000003" customHeight="1">
      <c r="A44" s="1177"/>
      <c r="B44" s="1193"/>
      <c r="C44" s="1186"/>
      <c r="D44" s="1187" t="s">
        <v>795</v>
      </c>
      <c r="E44" s="1186"/>
      <c r="F44" s="1187"/>
      <c r="G44" s="1188" t="s">
        <v>772</v>
      </c>
      <c r="H44" s="1189">
        <v>1</v>
      </c>
      <c r="I44" s="1190"/>
      <c r="J44" s="1191">
        <f>SUM(J45:J46)</f>
        <v>0</v>
      </c>
      <c r="K44" s="1192"/>
      <c r="L44" s="1177"/>
    </row>
    <row r="45" spans="1:12" ht="47.25" customHeight="1">
      <c r="A45" s="1177"/>
      <c r="B45" s="1193"/>
      <c r="C45" s="1186"/>
      <c r="D45" s="1186"/>
      <c r="E45" s="1187" t="s">
        <v>796</v>
      </c>
      <c r="F45" s="1187" t="s">
        <v>1023</v>
      </c>
      <c r="G45" s="1188" t="s">
        <v>794</v>
      </c>
      <c r="H45" s="1189">
        <v>50</v>
      </c>
      <c r="I45" s="1195"/>
      <c r="J45" s="1191">
        <f>ROUNDDOWN(I45*H45,0)</f>
        <v>0</v>
      </c>
      <c r="K45" s="1192"/>
      <c r="L45" s="1177"/>
    </row>
    <row r="46" spans="1:12" ht="70.900000000000006" customHeight="1">
      <c r="A46" s="1177"/>
      <c r="B46" s="1193"/>
      <c r="C46" s="1186"/>
      <c r="D46" s="1186"/>
      <c r="E46" s="1187" t="s">
        <v>929</v>
      </c>
      <c r="F46" s="1187" t="s">
        <v>801</v>
      </c>
      <c r="G46" s="1188" t="s">
        <v>794</v>
      </c>
      <c r="H46" s="1189">
        <v>50</v>
      </c>
      <c r="I46" s="1195"/>
      <c r="J46" s="1191">
        <f>ROUNDDOWN(I46*H46,0)</f>
        <v>0</v>
      </c>
      <c r="K46" s="1192"/>
      <c r="L46" s="1177"/>
    </row>
    <row r="47" spans="1:12" ht="35.450000000000003" customHeight="1">
      <c r="A47" s="1177"/>
      <c r="B47" s="1193"/>
      <c r="C47" s="1186"/>
      <c r="D47" s="1187" t="s">
        <v>795</v>
      </c>
      <c r="E47" s="1186"/>
      <c r="F47" s="1187"/>
      <c r="G47" s="1188" t="s">
        <v>772</v>
      </c>
      <c r="H47" s="1189">
        <v>1</v>
      </c>
      <c r="I47" s="1190"/>
      <c r="J47" s="1191">
        <f>SUM(J48:J50)</f>
        <v>0</v>
      </c>
      <c r="K47" s="1192"/>
      <c r="L47" s="1177"/>
    </row>
    <row r="48" spans="1:12" ht="47.25" customHeight="1">
      <c r="A48" s="1177"/>
      <c r="B48" s="1193"/>
      <c r="C48" s="1186"/>
      <c r="D48" s="1186"/>
      <c r="E48" s="1187" t="s">
        <v>796</v>
      </c>
      <c r="F48" s="1187" t="s">
        <v>1024</v>
      </c>
      <c r="G48" s="1188" t="s">
        <v>794</v>
      </c>
      <c r="H48" s="1189">
        <v>50</v>
      </c>
      <c r="I48" s="1195"/>
      <c r="J48" s="1191">
        <f>ROUNDDOWN(I48*H48,0)</f>
        <v>0</v>
      </c>
      <c r="K48" s="1192"/>
      <c r="L48" s="1177"/>
    </row>
    <row r="49" spans="1:12" ht="82.7" customHeight="1">
      <c r="A49" s="1177"/>
      <c r="B49" s="1193"/>
      <c r="C49" s="1186"/>
      <c r="D49" s="1186"/>
      <c r="E49" s="1187" t="s">
        <v>934</v>
      </c>
      <c r="F49" s="1187" t="s">
        <v>799</v>
      </c>
      <c r="G49" s="1188" t="s">
        <v>794</v>
      </c>
      <c r="H49" s="1189">
        <v>50</v>
      </c>
      <c r="I49" s="1195"/>
      <c r="J49" s="1191">
        <f>ROUNDDOWN(I49*H49,0)</f>
        <v>0</v>
      </c>
      <c r="K49" s="1192"/>
      <c r="L49" s="1177"/>
    </row>
    <row r="50" spans="1:12" ht="70.900000000000006" customHeight="1">
      <c r="A50" s="1177"/>
      <c r="B50" s="1193"/>
      <c r="C50" s="1186"/>
      <c r="D50" s="1186"/>
      <c r="E50" s="1187" t="s">
        <v>929</v>
      </c>
      <c r="F50" s="1187" t="s">
        <v>801</v>
      </c>
      <c r="G50" s="1188" t="s">
        <v>794</v>
      </c>
      <c r="H50" s="1189">
        <v>50</v>
      </c>
      <c r="I50" s="1195"/>
      <c r="J50" s="1191">
        <f>ROUNDDOWN(I50*H50,0)</f>
        <v>0</v>
      </c>
      <c r="K50" s="1192"/>
      <c r="L50" s="1177"/>
    </row>
    <row r="51" spans="1:12" ht="35.450000000000003" customHeight="1">
      <c r="A51" s="1177"/>
      <c r="B51" s="1193"/>
      <c r="C51" s="1187" t="s">
        <v>964</v>
      </c>
      <c r="D51" s="1186"/>
      <c r="E51" s="1186"/>
      <c r="F51" s="1187"/>
      <c r="G51" s="1188" t="s">
        <v>772</v>
      </c>
      <c r="H51" s="1189">
        <v>1</v>
      </c>
      <c r="I51" s="1190"/>
      <c r="J51" s="1191">
        <f>J52</f>
        <v>0</v>
      </c>
      <c r="K51" s="1192"/>
      <c r="L51" s="1177"/>
    </row>
    <row r="52" spans="1:12" ht="35.450000000000003" customHeight="1">
      <c r="A52" s="1177"/>
      <c r="B52" s="1193"/>
      <c r="C52" s="1186"/>
      <c r="D52" s="1187" t="s">
        <v>964</v>
      </c>
      <c r="E52" s="1186"/>
      <c r="F52" s="1187"/>
      <c r="G52" s="1188" t="s">
        <v>772</v>
      </c>
      <c r="H52" s="1189">
        <v>1</v>
      </c>
      <c r="I52" s="1190"/>
      <c r="J52" s="1191">
        <f>J53</f>
        <v>0</v>
      </c>
      <c r="K52" s="1192"/>
      <c r="L52" s="1177"/>
    </row>
    <row r="53" spans="1:12" ht="47.25" customHeight="1">
      <c r="A53" s="1177"/>
      <c r="B53" s="1193"/>
      <c r="C53" s="1186"/>
      <c r="D53" s="1186"/>
      <c r="E53" s="1187" t="s">
        <v>965</v>
      </c>
      <c r="F53" s="1187" t="s">
        <v>966</v>
      </c>
      <c r="G53" s="1188" t="s">
        <v>791</v>
      </c>
      <c r="H53" s="1189">
        <v>100</v>
      </c>
      <c r="I53" s="1195"/>
      <c r="J53" s="1191">
        <f>ROUNDDOWN(I53*H53,0)</f>
        <v>0</v>
      </c>
      <c r="K53" s="1192"/>
      <c r="L53" s="1177"/>
    </row>
    <row r="54" spans="1:12" ht="35.450000000000003" customHeight="1">
      <c r="A54" s="1177"/>
      <c r="B54" s="1193"/>
      <c r="C54" s="1187" t="s">
        <v>953</v>
      </c>
      <c r="D54" s="1186"/>
      <c r="E54" s="1186"/>
      <c r="F54" s="1187"/>
      <c r="G54" s="1188" t="s">
        <v>772</v>
      </c>
      <c r="H54" s="1189">
        <v>1</v>
      </c>
      <c r="I54" s="1190"/>
      <c r="J54" s="1191">
        <f>J55</f>
        <v>0</v>
      </c>
      <c r="K54" s="1192"/>
      <c r="L54" s="1177"/>
    </row>
    <row r="55" spans="1:12" ht="35.450000000000003" customHeight="1">
      <c r="A55" s="1177"/>
      <c r="B55" s="1193"/>
      <c r="C55" s="1186"/>
      <c r="D55" s="1187" t="s">
        <v>953</v>
      </c>
      <c r="E55" s="1186"/>
      <c r="F55" s="1187"/>
      <c r="G55" s="1188" t="s">
        <v>772</v>
      </c>
      <c r="H55" s="1189">
        <v>1</v>
      </c>
      <c r="I55" s="1190"/>
      <c r="J55" s="1191">
        <f>J56</f>
        <v>0</v>
      </c>
      <c r="K55" s="1192"/>
      <c r="L55" s="1177"/>
    </row>
    <row r="56" spans="1:12" ht="35.450000000000003" customHeight="1">
      <c r="A56" s="1177"/>
      <c r="B56" s="1193"/>
      <c r="C56" s="1186"/>
      <c r="D56" s="1186"/>
      <c r="E56" s="1187" t="s">
        <v>1025</v>
      </c>
      <c r="F56" s="1187" t="s">
        <v>1026</v>
      </c>
      <c r="G56" s="1188" t="s">
        <v>791</v>
      </c>
      <c r="H56" s="1189">
        <v>20</v>
      </c>
      <c r="I56" s="1195"/>
      <c r="J56" s="1191">
        <f>ROUNDDOWN(I56*H56,0)</f>
        <v>0</v>
      </c>
      <c r="K56" s="1192"/>
      <c r="L56" s="1177"/>
    </row>
    <row r="57" spans="1:12" ht="35.450000000000003" customHeight="1">
      <c r="A57" s="1177"/>
      <c r="B57" s="1193"/>
      <c r="C57" s="1187" t="s">
        <v>1032</v>
      </c>
      <c r="D57" s="1186"/>
      <c r="E57" s="1186"/>
      <c r="F57" s="1187"/>
      <c r="G57" s="1188" t="s">
        <v>772</v>
      </c>
      <c r="H57" s="1189">
        <v>1</v>
      </c>
      <c r="I57" s="1190"/>
      <c r="J57" s="1191">
        <f>J58</f>
        <v>0</v>
      </c>
      <c r="K57" s="1192"/>
      <c r="L57" s="1177"/>
    </row>
    <row r="58" spans="1:12" ht="35.450000000000003" customHeight="1">
      <c r="A58" s="1177"/>
      <c r="B58" s="1193"/>
      <c r="C58" s="1186"/>
      <c r="D58" s="1187" t="s">
        <v>1032</v>
      </c>
      <c r="E58" s="1186"/>
      <c r="F58" s="1187"/>
      <c r="G58" s="1188" t="s">
        <v>772</v>
      </c>
      <c r="H58" s="1189">
        <v>1</v>
      </c>
      <c r="I58" s="1190"/>
      <c r="J58" s="1191">
        <f>J59</f>
        <v>0</v>
      </c>
      <c r="K58" s="1192"/>
      <c r="L58" s="1177"/>
    </row>
    <row r="59" spans="1:12" ht="35.450000000000003" customHeight="1">
      <c r="A59" s="1177"/>
      <c r="B59" s="1193"/>
      <c r="C59" s="1186"/>
      <c r="D59" s="1186"/>
      <c r="E59" s="1187" t="s">
        <v>1032</v>
      </c>
      <c r="F59" s="1187"/>
      <c r="G59" s="1188" t="s">
        <v>772</v>
      </c>
      <c r="H59" s="1189">
        <v>1</v>
      </c>
      <c r="I59" s="1190"/>
      <c r="J59" s="1194"/>
      <c r="K59" s="1192"/>
      <c r="L59" s="1177"/>
    </row>
    <row r="60" spans="1:12" ht="35.450000000000003" customHeight="1">
      <c r="A60" s="1177"/>
      <c r="B60" s="1185" t="s">
        <v>992</v>
      </c>
      <c r="C60" s="1186"/>
      <c r="D60" s="1186"/>
      <c r="E60" s="1186"/>
      <c r="F60" s="1187"/>
      <c r="G60" s="1188" t="s">
        <v>772</v>
      </c>
      <c r="H60" s="1189">
        <v>1</v>
      </c>
      <c r="I60" s="1190"/>
      <c r="J60" s="1191">
        <f>+J8</f>
        <v>0</v>
      </c>
      <c r="K60" s="1192"/>
      <c r="L60" s="1177"/>
    </row>
    <row r="61" spans="1:12" ht="35.450000000000003" customHeight="1">
      <c r="A61" s="1177"/>
      <c r="B61" s="1185" t="s">
        <v>993</v>
      </c>
      <c r="C61" s="1186"/>
      <c r="D61" s="1186"/>
      <c r="E61" s="1186"/>
      <c r="F61" s="1187"/>
      <c r="G61" s="1188" t="s">
        <v>772</v>
      </c>
      <c r="H61" s="1189">
        <v>1</v>
      </c>
      <c r="I61" s="1190"/>
      <c r="J61" s="1191">
        <f>J62+J66</f>
        <v>0</v>
      </c>
      <c r="K61" s="1192"/>
      <c r="L61" s="1177"/>
    </row>
    <row r="62" spans="1:12" ht="35.450000000000003" customHeight="1">
      <c r="A62" s="1177"/>
      <c r="B62" s="1193"/>
      <c r="C62" s="1187" t="s">
        <v>993</v>
      </c>
      <c r="D62" s="1186"/>
      <c r="E62" s="1186"/>
      <c r="F62" s="1187"/>
      <c r="G62" s="1188" t="s">
        <v>772</v>
      </c>
      <c r="H62" s="1189">
        <v>1</v>
      </c>
      <c r="I62" s="1190"/>
      <c r="J62" s="1191">
        <f>J63+J65</f>
        <v>0</v>
      </c>
      <c r="K62" s="1192"/>
      <c r="L62" s="1177"/>
    </row>
    <row r="63" spans="1:12" ht="35.450000000000003" customHeight="1">
      <c r="A63" s="1177"/>
      <c r="B63" s="1193"/>
      <c r="C63" s="1186"/>
      <c r="D63" s="1187" t="s">
        <v>994</v>
      </c>
      <c r="E63" s="1186"/>
      <c r="F63" s="1187"/>
      <c r="G63" s="1188" t="s">
        <v>772</v>
      </c>
      <c r="H63" s="1189">
        <v>1</v>
      </c>
      <c r="I63" s="1190"/>
      <c r="J63" s="1191">
        <f>J64</f>
        <v>0</v>
      </c>
      <c r="K63" s="1192"/>
      <c r="L63" s="1177"/>
    </row>
    <row r="64" spans="1:12" ht="35.450000000000003" customHeight="1">
      <c r="A64" s="1177"/>
      <c r="B64" s="1193"/>
      <c r="C64" s="1186"/>
      <c r="D64" s="1186"/>
      <c r="E64" s="1187" t="s">
        <v>997</v>
      </c>
      <c r="F64" s="1187"/>
      <c r="G64" s="1188" t="s">
        <v>772</v>
      </c>
      <c r="H64" s="1189">
        <v>1</v>
      </c>
      <c r="I64" s="1190"/>
      <c r="J64" s="1194"/>
      <c r="K64" s="1192"/>
      <c r="L64" s="1177"/>
    </row>
    <row r="65" spans="1:12" ht="35.450000000000003" customHeight="1">
      <c r="A65" s="1177"/>
      <c r="B65" s="1193"/>
      <c r="C65" s="1186"/>
      <c r="D65" s="1187" t="s">
        <v>1000</v>
      </c>
      <c r="E65" s="1186"/>
      <c r="F65" s="1187"/>
      <c r="G65" s="1188" t="s">
        <v>772</v>
      </c>
      <c r="H65" s="1189">
        <v>1</v>
      </c>
      <c r="I65" s="1190"/>
      <c r="J65" s="1194"/>
      <c r="K65" s="1192"/>
      <c r="L65" s="1177"/>
    </row>
    <row r="66" spans="1:12" ht="35.450000000000003" customHeight="1">
      <c r="A66" s="1177"/>
      <c r="B66" s="1193"/>
      <c r="C66" s="1187" t="s">
        <v>1001</v>
      </c>
      <c r="D66" s="1186"/>
      <c r="E66" s="1186"/>
      <c r="F66" s="1187"/>
      <c r="G66" s="1188" t="s">
        <v>772</v>
      </c>
      <c r="H66" s="1189">
        <v>1</v>
      </c>
      <c r="I66" s="1190"/>
      <c r="J66" s="1194"/>
      <c r="K66" s="1192"/>
      <c r="L66" s="1177"/>
    </row>
    <row r="67" spans="1:12" ht="35.450000000000003" customHeight="1">
      <c r="A67" s="1177"/>
      <c r="B67" s="1185" t="s">
        <v>1002</v>
      </c>
      <c r="C67" s="1186"/>
      <c r="D67" s="1186"/>
      <c r="E67" s="1186"/>
      <c r="F67" s="1187"/>
      <c r="G67" s="1188" t="s">
        <v>772</v>
      </c>
      <c r="H67" s="1189">
        <v>1</v>
      </c>
      <c r="I67" s="1190"/>
      <c r="J67" s="1191">
        <f>+J60+J61</f>
        <v>0</v>
      </c>
      <c r="K67" s="1192"/>
      <c r="L67" s="1177"/>
    </row>
    <row r="68" spans="1:12" ht="35.450000000000003" customHeight="1">
      <c r="A68" s="1177"/>
      <c r="B68" s="1193"/>
      <c r="C68" s="1187" t="s">
        <v>1003</v>
      </c>
      <c r="D68" s="1186"/>
      <c r="E68" s="1186"/>
      <c r="F68" s="1187"/>
      <c r="G68" s="1188" t="s">
        <v>772</v>
      </c>
      <c r="H68" s="1189">
        <v>1</v>
      </c>
      <c r="I68" s="1190"/>
      <c r="J68" s="1194"/>
      <c r="K68" s="1192"/>
      <c r="L68" s="1177"/>
    </row>
    <row r="69" spans="1:12" ht="35.450000000000003" customHeight="1">
      <c r="A69" s="1177"/>
      <c r="B69" s="1185" t="s">
        <v>1004</v>
      </c>
      <c r="C69" s="1186"/>
      <c r="D69" s="1186"/>
      <c r="E69" s="1186"/>
      <c r="F69" s="1187"/>
      <c r="G69" s="1188" t="s">
        <v>772</v>
      </c>
      <c r="H69" s="1189">
        <v>1</v>
      </c>
      <c r="I69" s="1190"/>
      <c r="J69" s="1191">
        <f>+J67+J68</f>
        <v>0</v>
      </c>
      <c r="K69" s="1192"/>
      <c r="L69" s="1177"/>
    </row>
    <row r="70" spans="1:12" ht="35.450000000000003" customHeight="1">
      <c r="A70" s="1177"/>
      <c r="B70" s="1193"/>
      <c r="C70" s="1187" t="s">
        <v>1005</v>
      </c>
      <c r="D70" s="1186"/>
      <c r="E70" s="1186"/>
      <c r="F70" s="1187"/>
      <c r="G70" s="1188" t="s">
        <v>772</v>
      </c>
      <c r="H70" s="1189">
        <v>1</v>
      </c>
      <c r="I70" s="1190"/>
      <c r="J70" s="1194"/>
      <c r="K70" s="1192"/>
      <c r="L70" s="1177"/>
    </row>
    <row r="71" spans="1:12" ht="35.450000000000003" customHeight="1">
      <c r="A71" s="1177"/>
      <c r="B71" s="1185" t="s">
        <v>1006</v>
      </c>
      <c r="C71" s="1186"/>
      <c r="D71" s="1186"/>
      <c r="E71" s="1186"/>
      <c r="F71" s="1187"/>
      <c r="G71" s="1188" t="s">
        <v>772</v>
      </c>
      <c r="H71" s="1189">
        <v>1</v>
      </c>
      <c r="I71" s="1190"/>
      <c r="J71" s="1191">
        <f>+J69+J70</f>
        <v>0</v>
      </c>
      <c r="K71" s="1192"/>
      <c r="L71" s="1177"/>
    </row>
    <row r="72" spans="1:12" ht="35.450000000000003" customHeight="1">
      <c r="A72" s="1177"/>
      <c r="B72" s="1185" t="s">
        <v>1007</v>
      </c>
      <c r="C72" s="1186"/>
      <c r="D72" s="1186"/>
      <c r="E72" s="1186"/>
      <c r="F72" s="1187"/>
      <c r="G72" s="1188" t="s">
        <v>772</v>
      </c>
      <c r="H72" s="1189">
        <v>1</v>
      </c>
      <c r="I72" s="1190"/>
      <c r="J72" s="1191">
        <f>ROUNDDOWN((J71)*0.1,0)</f>
        <v>0</v>
      </c>
      <c r="K72" s="1192"/>
      <c r="L72" s="1177"/>
    </row>
    <row r="73" spans="1:12" ht="35.450000000000003" customHeight="1" thickBot="1">
      <c r="A73" s="1177"/>
      <c r="B73" s="1197" t="s">
        <v>1008</v>
      </c>
      <c r="C73" s="1198"/>
      <c r="D73" s="1198"/>
      <c r="E73" s="1198"/>
      <c r="F73" s="1199"/>
      <c r="G73" s="1200" t="s">
        <v>772</v>
      </c>
      <c r="H73" s="1201">
        <v>1</v>
      </c>
      <c r="I73" s="1202"/>
      <c r="J73" s="1203">
        <f>+J71+J72</f>
        <v>0</v>
      </c>
      <c r="K73" s="1204"/>
      <c r="L73" s="1177"/>
    </row>
    <row r="75" spans="1:12">
      <c r="B75" s="1179" t="s">
        <v>1009</v>
      </c>
    </row>
    <row r="76" spans="1:12">
      <c r="B76" s="1179" t="s">
        <v>1010</v>
      </c>
    </row>
    <row r="77" spans="1:12">
      <c r="B77" s="1179" t="s">
        <v>1011</v>
      </c>
    </row>
    <row r="78" spans="1:12">
      <c r="B78" s="1179" t="s">
        <v>1012</v>
      </c>
    </row>
    <row r="79" spans="1:12">
      <c r="B79" s="1179" t="s">
        <v>1013</v>
      </c>
    </row>
    <row r="80" spans="1:12">
      <c r="B80" s="1179" t="s">
        <v>1014</v>
      </c>
    </row>
  </sheetData>
  <sheetProtection sheet="1" objects="1" scenarios="1"/>
  <phoneticPr fontId="5"/>
  <printOptions horizontalCentered="1"/>
  <pageMargins left="0.78740157480314998" right="0.78740157480314998" top="0.98425196850393704" bottom="0.98425196850393704" header="0.511811023622047" footer="0.511811023622047"/>
  <pageSetup paperSize="9" scale="51" orientation="portrait" horizontalDpi="1200" verticalDpi="1200" r:id="rId1"/>
  <headerFooter>
    <oddFooter>&amp;C&amp;"ＭＳ 明朝,標準"&amp;12- &amp;P&amp;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DT43"/>
  <sheetViews>
    <sheetView showGridLines="0" topLeftCell="A10" zoomScale="70" zoomScaleNormal="70" zoomScaleSheetLayoutView="70" workbookViewId="0">
      <selection activeCell="C20" sqref="C20"/>
    </sheetView>
  </sheetViews>
  <sheetFormatPr defaultColWidth="9.140625" defaultRowHeight="13.5"/>
  <cols>
    <col min="1" max="1" width="2.42578125" style="838" customWidth="1"/>
    <col min="2" max="2" width="6.5703125" style="838" customWidth="1"/>
    <col min="3" max="3" width="1" style="838" customWidth="1"/>
    <col min="4" max="4" width="25.42578125" style="838" bestFit="1" customWidth="1"/>
    <col min="5" max="10" width="2.5703125" style="838" bestFit="1" customWidth="1"/>
    <col min="11" max="13" width="3.42578125" style="838" bestFit="1" customWidth="1"/>
    <col min="14" max="22" width="2.5703125" style="838" bestFit="1" customWidth="1"/>
    <col min="23" max="25" width="3.42578125" style="838" bestFit="1" customWidth="1"/>
    <col min="26" max="28" width="2.5703125" style="838" bestFit="1" customWidth="1"/>
    <col min="29" max="76" width="2.5703125" style="838" customWidth="1"/>
    <col min="77" max="82" width="2.5703125" style="838" bestFit="1" customWidth="1"/>
    <col min="83" max="85" width="3.42578125" style="838" bestFit="1" customWidth="1"/>
    <col min="86" max="94" width="2.5703125" style="838" bestFit="1" customWidth="1"/>
    <col min="95" max="97" width="3.42578125" style="838" bestFit="1" customWidth="1"/>
    <col min="98" max="106" width="2.5703125" style="838" bestFit="1" customWidth="1"/>
    <col min="107" max="109" width="3.42578125" style="838" bestFit="1" customWidth="1"/>
    <col min="110" max="118" width="2.5703125" style="838" bestFit="1" customWidth="1"/>
    <col min="119" max="121" width="3.42578125" style="838" bestFit="1" customWidth="1"/>
    <col min="122" max="124" width="2.5703125" style="838" bestFit="1" customWidth="1"/>
    <col min="125" max="125" width="3.5703125" style="838" customWidth="1"/>
    <col min="126" max="16384" width="9.140625" style="838"/>
  </cols>
  <sheetData>
    <row r="1" spans="2:124" ht="13.5" customHeight="1">
      <c r="B1" s="1141"/>
      <c r="C1" s="1141"/>
      <c r="D1" s="1141"/>
      <c r="E1" s="1142"/>
      <c r="F1" s="1143"/>
      <c r="G1" s="1143"/>
      <c r="H1" s="1143"/>
      <c r="I1" s="1143"/>
      <c r="J1" s="1144"/>
      <c r="K1" s="1144"/>
      <c r="L1" s="1144"/>
      <c r="M1" s="1144"/>
      <c r="N1" s="1144"/>
      <c r="O1" s="1144"/>
      <c r="P1" s="1144"/>
      <c r="Q1" s="1144"/>
      <c r="R1" s="1144"/>
      <c r="S1" s="1144"/>
      <c r="T1" s="1144"/>
      <c r="U1" s="1144"/>
      <c r="V1" s="1144"/>
      <c r="W1" s="1144"/>
      <c r="X1" s="1144"/>
      <c r="Y1" s="1144"/>
      <c r="Z1" s="1144"/>
      <c r="AA1" s="1144"/>
      <c r="AB1" s="1144"/>
      <c r="AC1" s="1144"/>
      <c r="AD1" s="1144"/>
      <c r="AE1" s="1144"/>
      <c r="AF1" s="1144"/>
      <c r="AG1" s="1144"/>
      <c r="AH1" s="1144"/>
      <c r="AI1" s="1144"/>
      <c r="AJ1" s="1144"/>
      <c r="AK1" s="1144"/>
      <c r="AL1" s="1144"/>
      <c r="AM1" s="1144"/>
      <c r="AN1" s="1144"/>
      <c r="AO1" s="1144"/>
      <c r="AP1" s="1144"/>
      <c r="AQ1" s="1144"/>
      <c r="AR1" s="1144"/>
      <c r="AS1" s="1144"/>
      <c r="AT1" s="1144"/>
      <c r="AU1" s="1144"/>
      <c r="AV1" s="1144"/>
      <c r="AW1" s="1144"/>
      <c r="AX1" s="1144"/>
      <c r="AY1" s="1144"/>
      <c r="AZ1" s="1144"/>
      <c r="BA1" s="1144"/>
      <c r="BB1" s="1144"/>
      <c r="BC1" s="1144"/>
      <c r="BD1" s="1144"/>
      <c r="BE1" s="1144"/>
      <c r="BF1" s="1144"/>
      <c r="BG1" s="1144"/>
      <c r="BH1" s="1144"/>
      <c r="BI1" s="1144"/>
      <c r="BJ1" s="1144"/>
      <c r="BK1" s="1144"/>
      <c r="BL1" s="1144"/>
      <c r="BM1" s="1144"/>
      <c r="BN1" s="1144"/>
      <c r="BO1" s="1144"/>
      <c r="BP1" s="1144"/>
      <c r="BQ1" s="1144"/>
      <c r="BR1" s="1144"/>
      <c r="BS1" s="1144"/>
      <c r="BT1" s="1144"/>
      <c r="BU1" s="1144"/>
      <c r="BV1" s="1144"/>
      <c r="BW1" s="1144"/>
      <c r="BX1" s="1144"/>
      <c r="CK1" s="1142"/>
      <c r="CL1" s="1142"/>
      <c r="CM1" s="1142"/>
      <c r="CN1" s="1142"/>
      <c r="CO1" s="1142"/>
      <c r="CP1" s="1142"/>
      <c r="CQ1" s="1142"/>
      <c r="CR1" s="1142"/>
      <c r="CS1" s="1142"/>
      <c r="CT1" s="1142"/>
      <c r="CU1" s="1142"/>
      <c r="CV1" s="1142"/>
      <c r="CW1" s="1144"/>
      <c r="CX1" s="1144"/>
      <c r="CY1" s="1144"/>
      <c r="CZ1" s="1144"/>
      <c r="DA1" s="1144"/>
      <c r="DB1" s="1144"/>
      <c r="DC1" s="1144"/>
      <c r="DD1" s="1144"/>
      <c r="DE1" s="1144"/>
      <c r="DF1" s="1144"/>
      <c r="DG1" s="1144"/>
      <c r="DH1" s="1144"/>
      <c r="DI1" s="1144"/>
      <c r="DJ1" s="1144"/>
      <c r="DK1" s="1144"/>
      <c r="DL1" s="1144"/>
      <c r="DM1" s="1144"/>
      <c r="DN1" s="1144"/>
      <c r="DO1" s="1144"/>
      <c r="DP1" s="1144"/>
      <c r="DQ1" s="1144"/>
      <c r="DR1" s="1144"/>
      <c r="DS1" s="1144"/>
      <c r="DT1" s="1144"/>
    </row>
    <row r="2" spans="2:124" ht="13.5" customHeight="1">
      <c r="B2" s="1141"/>
      <c r="C2" s="1141"/>
      <c r="D2" s="1141"/>
      <c r="E2" s="1143"/>
      <c r="F2" s="1143"/>
      <c r="G2" s="1143"/>
      <c r="H2" s="1143"/>
      <c r="I2" s="1143"/>
      <c r="J2" s="1144"/>
      <c r="K2" s="1144"/>
      <c r="L2" s="1144"/>
      <c r="M2" s="1144"/>
      <c r="N2" s="1144"/>
      <c r="O2" s="1144"/>
      <c r="P2" s="1144"/>
      <c r="Q2" s="1144"/>
      <c r="R2" s="1144"/>
      <c r="S2" s="1144"/>
      <c r="T2" s="1144"/>
      <c r="U2" s="1144"/>
      <c r="V2" s="1144"/>
      <c r="W2" s="1144"/>
      <c r="X2" s="1144"/>
      <c r="Y2" s="1144"/>
      <c r="Z2" s="1144"/>
      <c r="AA2" s="1144"/>
      <c r="AB2" s="1144"/>
      <c r="AC2" s="1144"/>
      <c r="AD2" s="1144"/>
      <c r="AE2" s="1144"/>
      <c r="AF2" s="1144"/>
      <c r="AG2" s="1144"/>
      <c r="AH2" s="1144"/>
      <c r="AI2" s="1144"/>
      <c r="AJ2" s="1144"/>
      <c r="AK2" s="1144"/>
      <c r="AL2" s="1144"/>
      <c r="AM2" s="1144"/>
      <c r="AN2" s="1144"/>
      <c r="AO2" s="1144"/>
      <c r="AP2" s="1144"/>
      <c r="AQ2" s="1144"/>
      <c r="AR2" s="1144"/>
      <c r="AS2" s="1144"/>
      <c r="AT2" s="1144"/>
      <c r="AU2" s="1144"/>
      <c r="AV2" s="1144"/>
      <c r="AW2" s="1144"/>
      <c r="AX2" s="1144"/>
      <c r="AY2" s="1144"/>
      <c r="AZ2" s="1144"/>
      <c r="BA2" s="1144"/>
      <c r="BB2" s="1144"/>
      <c r="BC2" s="1144"/>
      <c r="BD2" s="1144"/>
      <c r="BE2" s="1144"/>
      <c r="BF2" s="1144"/>
      <c r="BG2" s="1144"/>
      <c r="BH2" s="1144"/>
      <c r="BI2" s="1144"/>
      <c r="BJ2" s="1144"/>
      <c r="BK2" s="1144"/>
      <c r="BL2" s="1144"/>
      <c r="BM2" s="1144"/>
      <c r="BN2" s="1144"/>
      <c r="BO2" s="1144"/>
      <c r="BP2" s="1144"/>
      <c r="BQ2" s="1144"/>
      <c r="BR2" s="1144"/>
      <c r="BS2" s="1144"/>
      <c r="BT2" s="1144"/>
      <c r="BU2" s="1144"/>
      <c r="BV2" s="1144"/>
      <c r="BW2" s="1144"/>
      <c r="BX2" s="1144"/>
      <c r="CK2" s="1142"/>
      <c r="CL2" s="1142"/>
      <c r="CM2" s="1142"/>
      <c r="CN2" s="1142"/>
      <c r="CO2" s="1142"/>
      <c r="CP2" s="1142"/>
      <c r="CQ2" s="1142"/>
      <c r="CR2" s="1142"/>
      <c r="CS2" s="1142"/>
      <c r="CT2" s="1142"/>
      <c r="CU2" s="1142"/>
      <c r="CV2" s="1142"/>
      <c r="CW2" s="1144"/>
      <c r="CX2" s="1144"/>
      <c r="CY2" s="1144"/>
      <c r="CZ2" s="1144"/>
      <c r="DA2" s="1144"/>
      <c r="DB2" s="1144"/>
      <c r="DC2" s="1144"/>
      <c r="DD2" s="1144"/>
      <c r="DE2" s="1144"/>
      <c r="DF2" s="1144"/>
      <c r="DG2" s="1144"/>
      <c r="DH2" s="1144"/>
      <c r="DI2" s="1144"/>
      <c r="DJ2" s="1144"/>
      <c r="DK2" s="1144"/>
      <c r="DL2" s="1144"/>
      <c r="DM2" s="1144"/>
      <c r="DN2" s="1144"/>
      <c r="DO2" s="1144"/>
      <c r="DP2" s="1144"/>
      <c r="DQ2" s="1144"/>
      <c r="DR2" s="1144"/>
      <c r="DS2" s="1144"/>
      <c r="DT2" s="1144"/>
    </row>
    <row r="4" spans="2:124" ht="14.25">
      <c r="B4" s="1154" t="s">
        <v>577</v>
      </c>
      <c r="C4" s="1155"/>
      <c r="D4" s="1155"/>
      <c r="E4" s="1156" t="s">
        <v>633</v>
      </c>
      <c r="F4" s="1157"/>
      <c r="G4" s="1157"/>
      <c r="H4" s="1157"/>
      <c r="I4" s="1157"/>
      <c r="J4" s="1157"/>
      <c r="K4" s="1157"/>
      <c r="L4" s="1157"/>
      <c r="M4" s="1157"/>
      <c r="N4" s="1157"/>
      <c r="O4" s="1157"/>
      <c r="P4" s="1158"/>
    </row>
    <row r="6" spans="2:124">
      <c r="B6" s="1152" t="s">
        <v>578</v>
      </c>
      <c r="C6" s="1152"/>
      <c r="D6" s="1153"/>
      <c r="E6" s="1148" t="s">
        <v>713</v>
      </c>
      <c r="F6" s="1148"/>
      <c r="G6" s="1148"/>
      <c r="H6" s="1148"/>
      <c r="I6" s="1148"/>
      <c r="J6" s="1148"/>
      <c r="K6" s="1148"/>
      <c r="L6" s="1148"/>
      <c r="M6" s="1148"/>
      <c r="N6" s="1148"/>
      <c r="O6" s="1148"/>
      <c r="P6" s="1148"/>
      <c r="Q6" s="1148" t="s">
        <v>714</v>
      </c>
      <c r="R6" s="1148"/>
      <c r="S6" s="1148"/>
      <c r="T6" s="1148"/>
      <c r="U6" s="1148"/>
      <c r="V6" s="1148"/>
      <c r="W6" s="1148"/>
      <c r="X6" s="1148"/>
      <c r="Y6" s="1148"/>
      <c r="Z6" s="1148"/>
      <c r="AA6" s="1148"/>
      <c r="AB6" s="1148"/>
      <c r="AC6" s="1148" t="s">
        <v>715</v>
      </c>
      <c r="AD6" s="1148"/>
      <c r="AE6" s="1148"/>
      <c r="AF6" s="1148"/>
      <c r="AG6" s="1148"/>
      <c r="AH6" s="1148"/>
      <c r="AI6" s="1148"/>
      <c r="AJ6" s="1148"/>
      <c r="AK6" s="1148"/>
      <c r="AL6" s="1148"/>
      <c r="AM6" s="1148"/>
      <c r="AN6" s="1148"/>
      <c r="AO6" s="1148" t="s">
        <v>716</v>
      </c>
      <c r="AP6" s="1148"/>
      <c r="AQ6" s="1148"/>
      <c r="AR6" s="1148"/>
      <c r="AS6" s="1148"/>
      <c r="AT6" s="1148"/>
      <c r="AU6" s="1148"/>
      <c r="AV6" s="1148"/>
      <c r="AW6" s="1148"/>
      <c r="AX6" s="1148"/>
      <c r="AY6" s="1148"/>
      <c r="AZ6" s="1148"/>
      <c r="BA6" s="1148" t="s">
        <v>717</v>
      </c>
      <c r="BB6" s="1148"/>
      <c r="BC6" s="1148"/>
      <c r="BD6" s="1148"/>
      <c r="BE6" s="1148"/>
      <c r="BF6" s="1148"/>
      <c r="BG6" s="1148"/>
      <c r="BH6" s="1148"/>
      <c r="BI6" s="1148"/>
      <c r="BJ6" s="1148"/>
      <c r="BK6" s="1148"/>
      <c r="BL6" s="1148"/>
      <c r="BM6" s="1148" t="s">
        <v>718</v>
      </c>
      <c r="BN6" s="1148"/>
      <c r="BO6" s="1148"/>
      <c r="BP6" s="1148"/>
      <c r="BQ6" s="1148"/>
      <c r="BR6" s="1148"/>
      <c r="BS6" s="1148"/>
      <c r="BT6" s="1148"/>
      <c r="BU6" s="1148"/>
      <c r="BV6" s="1148"/>
      <c r="BW6" s="1148"/>
      <c r="BX6" s="1148"/>
      <c r="BY6" s="1148" t="s">
        <v>719</v>
      </c>
      <c r="BZ6" s="1148"/>
      <c r="CA6" s="1148"/>
      <c r="CB6" s="1148"/>
      <c r="CC6" s="1148"/>
      <c r="CD6" s="1148"/>
      <c r="CE6" s="1148"/>
      <c r="CF6" s="1148"/>
      <c r="CG6" s="1148"/>
      <c r="CH6" s="1148"/>
      <c r="CI6" s="1148"/>
      <c r="CJ6" s="1148"/>
      <c r="CK6" s="1148" t="s">
        <v>720</v>
      </c>
      <c r="CL6" s="1148"/>
      <c r="CM6" s="1148"/>
      <c r="CN6" s="1148"/>
      <c r="CO6" s="1148"/>
      <c r="CP6" s="1148"/>
      <c r="CQ6" s="1148"/>
      <c r="CR6" s="1148"/>
      <c r="CS6" s="1148"/>
      <c r="CT6" s="1148"/>
      <c r="CU6" s="1148"/>
      <c r="CV6" s="1148"/>
      <c r="CW6" s="1148" t="s">
        <v>721</v>
      </c>
      <c r="CX6" s="1148"/>
      <c r="CY6" s="1148"/>
      <c r="CZ6" s="1148"/>
      <c r="DA6" s="1148"/>
      <c r="DB6" s="1148"/>
      <c r="DC6" s="1148"/>
      <c r="DD6" s="1148"/>
      <c r="DE6" s="1148"/>
      <c r="DF6" s="1148"/>
      <c r="DG6" s="1148"/>
      <c r="DH6" s="1148"/>
      <c r="DI6" s="1148" t="s">
        <v>722</v>
      </c>
      <c r="DJ6" s="1148"/>
      <c r="DK6" s="1148"/>
      <c r="DL6" s="1148"/>
      <c r="DM6" s="1148"/>
      <c r="DN6" s="1148"/>
      <c r="DO6" s="1148"/>
      <c r="DP6" s="1148"/>
      <c r="DQ6" s="1148"/>
      <c r="DR6" s="1148"/>
      <c r="DS6" s="1148"/>
      <c r="DT6" s="1148"/>
    </row>
    <row r="7" spans="2:124">
      <c r="B7" s="1159" t="s">
        <v>579</v>
      </c>
      <c r="C7" s="1159"/>
      <c r="D7" s="1160"/>
      <c r="E7" s="961">
        <v>4</v>
      </c>
      <c r="F7" s="961">
        <v>5</v>
      </c>
      <c r="G7" s="961">
        <v>6</v>
      </c>
      <c r="H7" s="961">
        <v>7</v>
      </c>
      <c r="I7" s="961">
        <v>8</v>
      </c>
      <c r="J7" s="961">
        <v>9</v>
      </c>
      <c r="K7" s="961">
        <v>10</v>
      </c>
      <c r="L7" s="961">
        <v>11</v>
      </c>
      <c r="M7" s="961">
        <v>12</v>
      </c>
      <c r="N7" s="961">
        <v>1</v>
      </c>
      <c r="O7" s="961">
        <v>2</v>
      </c>
      <c r="P7" s="961">
        <v>3</v>
      </c>
      <c r="Q7" s="961">
        <v>4</v>
      </c>
      <c r="R7" s="961">
        <v>5</v>
      </c>
      <c r="S7" s="961">
        <v>6</v>
      </c>
      <c r="T7" s="961">
        <v>7</v>
      </c>
      <c r="U7" s="961">
        <v>8</v>
      </c>
      <c r="V7" s="961">
        <v>9</v>
      </c>
      <c r="W7" s="961">
        <v>10</v>
      </c>
      <c r="X7" s="961">
        <v>11</v>
      </c>
      <c r="Y7" s="961">
        <v>12</v>
      </c>
      <c r="Z7" s="961">
        <v>1</v>
      </c>
      <c r="AA7" s="961">
        <v>2</v>
      </c>
      <c r="AB7" s="961">
        <v>3</v>
      </c>
      <c r="AC7" s="961">
        <v>4</v>
      </c>
      <c r="AD7" s="961">
        <v>5</v>
      </c>
      <c r="AE7" s="961">
        <v>6</v>
      </c>
      <c r="AF7" s="961">
        <v>7</v>
      </c>
      <c r="AG7" s="961">
        <v>8</v>
      </c>
      <c r="AH7" s="961">
        <v>9</v>
      </c>
      <c r="AI7" s="961">
        <v>10</v>
      </c>
      <c r="AJ7" s="961">
        <v>11</v>
      </c>
      <c r="AK7" s="961">
        <v>12</v>
      </c>
      <c r="AL7" s="961">
        <v>1</v>
      </c>
      <c r="AM7" s="961">
        <v>2</v>
      </c>
      <c r="AN7" s="961">
        <v>3</v>
      </c>
      <c r="AO7" s="961">
        <v>4</v>
      </c>
      <c r="AP7" s="961">
        <v>5</v>
      </c>
      <c r="AQ7" s="961">
        <v>6</v>
      </c>
      <c r="AR7" s="961">
        <v>7</v>
      </c>
      <c r="AS7" s="961">
        <v>8</v>
      </c>
      <c r="AT7" s="961">
        <v>9</v>
      </c>
      <c r="AU7" s="961">
        <v>10</v>
      </c>
      <c r="AV7" s="961">
        <v>11</v>
      </c>
      <c r="AW7" s="961">
        <v>12</v>
      </c>
      <c r="AX7" s="961">
        <v>1</v>
      </c>
      <c r="AY7" s="961">
        <v>2</v>
      </c>
      <c r="AZ7" s="961">
        <v>3</v>
      </c>
      <c r="BA7" s="961">
        <v>4</v>
      </c>
      <c r="BB7" s="961">
        <v>5</v>
      </c>
      <c r="BC7" s="961">
        <v>6</v>
      </c>
      <c r="BD7" s="961">
        <v>7</v>
      </c>
      <c r="BE7" s="961">
        <v>8</v>
      </c>
      <c r="BF7" s="961">
        <v>9</v>
      </c>
      <c r="BG7" s="961">
        <v>10</v>
      </c>
      <c r="BH7" s="961">
        <v>11</v>
      </c>
      <c r="BI7" s="961">
        <v>12</v>
      </c>
      <c r="BJ7" s="961">
        <v>1</v>
      </c>
      <c r="BK7" s="961">
        <v>2</v>
      </c>
      <c r="BL7" s="961">
        <v>3</v>
      </c>
      <c r="BM7" s="961">
        <v>4</v>
      </c>
      <c r="BN7" s="961">
        <v>5</v>
      </c>
      <c r="BO7" s="961">
        <v>6</v>
      </c>
      <c r="BP7" s="961">
        <v>7</v>
      </c>
      <c r="BQ7" s="961">
        <v>8</v>
      </c>
      <c r="BR7" s="961">
        <v>9</v>
      </c>
      <c r="BS7" s="961">
        <v>10</v>
      </c>
      <c r="BT7" s="961">
        <v>11</v>
      </c>
      <c r="BU7" s="961">
        <v>12</v>
      </c>
      <c r="BV7" s="961">
        <v>1</v>
      </c>
      <c r="BW7" s="961">
        <v>2</v>
      </c>
      <c r="BX7" s="961">
        <v>3</v>
      </c>
      <c r="BY7" s="961">
        <v>4</v>
      </c>
      <c r="BZ7" s="961">
        <v>5</v>
      </c>
      <c r="CA7" s="961">
        <v>6</v>
      </c>
      <c r="CB7" s="961">
        <v>7</v>
      </c>
      <c r="CC7" s="961">
        <v>8</v>
      </c>
      <c r="CD7" s="961">
        <v>9</v>
      </c>
      <c r="CE7" s="961">
        <v>10</v>
      </c>
      <c r="CF7" s="961">
        <v>11</v>
      </c>
      <c r="CG7" s="961">
        <v>12</v>
      </c>
      <c r="CH7" s="961">
        <v>1</v>
      </c>
      <c r="CI7" s="961">
        <v>2</v>
      </c>
      <c r="CJ7" s="961">
        <v>3</v>
      </c>
      <c r="CK7" s="961">
        <v>4</v>
      </c>
      <c r="CL7" s="961">
        <v>5</v>
      </c>
      <c r="CM7" s="961">
        <v>6</v>
      </c>
      <c r="CN7" s="961">
        <v>7</v>
      </c>
      <c r="CO7" s="961">
        <v>8</v>
      </c>
      <c r="CP7" s="961">
        <v>9</v>
      </c>
      <c r="CQ7" s="961">
        <v>10</v>
      </c>
      <c r="CR7" s="961">
        <v>11</v>
      </c>
      <c r="CS7" s="961">
        <v>12</v>
      </c>
      <c r="CT7" s="961">
        <v>1</v>
      </c>
      <c r="CU7" s="961">
        <v>2</v>
      </c>
      <c r="CV7" s="961">
        <v>3</v>
      </c>
      <c r="CW7" s="961">
        <v>4</v>
      </c>
      <c r="CX7" s="961">
        <v>5</v>
      </c>
      <c r="CY7" s="961">
        <v>6</v>
      </c>
      <c r="CZ7" s="961">
        <v>7</v>
      </c>
      <c r="DA7" s="961">
        <v>8</v>
      </c>
      <c r="DB7" s="961">
        <v>9</v>
      </c>
      <c r="DC7" s="961">
        <v>10</v>
      </c>
      <c r="DD7" s="961">
        <v>11</v>
      </c>
      <c r="DE7" s="961">
        <v>12</v>
      </c>
      <c r="DF7" s="961">
        <v>1</v>
      </c>
      <c r="DG7" s="961">
        <v>2</v>
      </c>
      <c r="DH7" s="961">
        <v>3</v>
      </c>
      <c r="DI7" s="961">
        <v>4</v>
      </c>
      <c r="DJ7" s="961">
        <v>5</v>
      </c>
      <c r="DK7" s="961">
        <v>6</v>
      </c>
      <c r="DL7" s="961">
        <v>7</v>
      </c>
      <c r="DM7" s="961">
        <v>8</v>
      </c>
      <c r="DN7" s="961">
        <v>9</v>
      </c>
      <c r="DO7" s="961">
        <v>10</v>
      </c>
      <c r="DP7" s="961">
        <v>11</v>
      </c>
      <c r="DQ7" s="961">
        <v>12</v>
      </c>
      <c r="DR7" s="961">
        <v>1</v>
      </c>
      <c r="DS7" s="961">
        <v>2</v>
      </c>
      <c r="DT7" s="961">
        <v>3</v>
      </c>
    </row>
    <row r="8" spans="2:124">
      <c r="B8" s="1145" t="s">
        <v>580</v>
      </c>
      <c r="C8" s="839"/>
      <c r="D8" s="840" t="s">
        <v>581</v>
      </c>
      <c r="E8" s="962"/>
      <c r="F8" s="963"/>
      <c r="G8" s="963"/>
      <c r="H8" s="963"/>
      <c r="I8" s="963"/>
      <c r="J8" s="963"/>
      <c r="K8" s="963"/>
      <c r="L8" s="963"/>
      <c r="M8" s="963"/>
      <c r="N8" s="963"/>
      <c r="O8" s="963"/>
      <c r="P8" s="964"/>
      <c r="Q8" s="962"/>
      <c r="R8" s="963"/>
      <c r="S8" s="963"/>
      <c r="T8" s="963"/>
      <c r="U8" s="963"/>
      <c r="V8" s="963"/>
      <c r="W8" s="963"/>
      <c r="X8" s="963"/>
      <c r="Y8" s="963"/>
      <c r="Z8" s="963"/>
      <c r="AA8" s="963"/>
      <c r="AB8" s="964"/>
      <c r="AC8" s="962"/>
      <c r="AD8" s="963"/>
      <c r="AE8" s="963"/>
      <c r="AF8" s="963"/>
      <c r="AG8" s="963"/>
      <c r="AH8" s="963"/>
      <c r="AI8" s="963"/>
      <c r="AJ8" s="963"/>
      <c r="AK8" s="963"/>
      <c r="AL8" s="963"/>
      <c r="AM8" s="963"/>
      <c r="AN8" s="964"/>
      <c r="AO8" s="962"/>
      <c r="AP8" s="963"/>
      <c r="AQ8" s="963"/>
      <c r="AR8" s="963"/>
      <c r="AS8" s="963"/>
      <c r="AT8" s="963"/>
      <c r="AU8" s="963"/>
      <c r="AV8" s="963"/>
      <c r="AW8" s="963"/>
      <c r="AX8" s="963"/>
      <c r="AY8" s="963"/>
      <c r="AZ8" s="964"/>
      <c r="BA8" s="962"/>
      <c r="BB8" s="963"/>
      <c r="BC8" s="963"/>
      <c r="BD8" s="963"/>
      <c r="BE8" s="963"/>
      <c r="BF8" s="963"/>
      <c r="BG8" s="963"/>
      <c r="BH8" s="963"/>
      <c r="BI8" s="963"/>
      <c r="BJ8" s="963"/>
      <c r="BK8" s="963"/>
      <c r="BL8" s="964"/>
      <c r="BM8" s="962"/>
      <c r="BN8" s="963"/>
      <c r="BO8" s="963"/>
      <c r="BP8" s="963"/>
      <c r="BQ8" s="963"/>
      <c r="BR8" s="963"/>
      <c r="BS8" s="963"/>
      <c r="BT8" s="963"/>
      <c r="BU8" s="963"/>
      <c r="BV8" s="963"/>
      <c r="BW8" s="963"/>
      <c r="BX8" s="964"/>
      <c r="BY8" s="962"/>
      <c r="BZ8" s="963"/>
      <c r="CA8" s="963"/>
      <c r="CB8" s="963"/>
      <c r="CC8" s="963"/>
      <c r="CD8" s="963"/>
      <c r="CE8" s="963"/>
      <c r="CF8" s="963"/>
      <c r="CG8" s="963"/>
      <c r="CH8" s="963"/>
      <c r="CI8" s="963"/>
      <c r="CJ8" s="964"/>
      <c r="CK8" s="962"/>
      <c r="CL8" s="963"/>
      <c r="CM8" s="963"/>
      <c r="CN8" s="963"/>
      <c r="CO8" s="963"/>
      <c r="CP8" s="963"/>
      <c r="CQ8" s="963"/>
      <c r="CR8" s="963"/>
      <c r="CS8" s="963"/>
      <c r="CT8" s="963"/>
      <c r="CU8" s="963"/>
      <c r="CV8" s="964"/>
      <c r="CW8" s="962"/>
      <c r="CX8" s="963"/>
      <c r="CY8" s="963"/>
      <c r="CZ8" s="963"/>
      <c r="DA8" s="963"/>
      <c r="DB8" s="963"/>
      <c r="DC8" s="963"/>
      <c r="DD8" s="963"/>
      <c r="DE8" s="963"/>
      <c r="DF8" s="963"/>
      <c r="DG8" s="963"/>
      <c r="DH8" s="964"/>
      <c r="DI8" s="962"/>
      <c r="DJ8" s="963"/>
      <c r="DK8" s="963"/>
      <c r="DL8" s="963"/>
      <c r="DM8" s="963"/>
      <c r="DN8" s="963"/>
      <c r="DO8" s="963"/>
      <c r="DP8" s="963"/>
      <c r="DQ8" s="963"/>
      <c r="DR8" s="963"/>
      <c r="DS8" s="963"/>
      <c r="DT8" s="964"/>
    </row>
    <row r="9" spans="2:124">
      <c r="B9" s="1146"/>
      <c r="C9" s="844"/>
      <c r="D9" s="980" t="s">
        <v>749</v>
      </c>
      <c r="E9" s="846"/>
      <c r="F9" s="847"/>
      <c r="G9" s="847"/>
      <c r="H9" s="847"/>
      <c r="I9" s="847"/>
      <c r="J9" s="847"/>
      <c r="K9" s="847"/>
      <c r="L9" s="847"/>
      <c r="M9" s="847"/>
      <c r="N9" s="847"/>
      <c r="O9" s="847"/>
      <c r="P9" s="848"/>
      <c r="Q9" s="846"/>
      <c r="R9" s="847"/>
      <c r="S9" s="847"/>
      <c r="T9" s="847"/>
      <c r="U9" s="847"/>
      <c r="V9" s="847"/>
      <c r="W9" s="847"/>
      <c r="X9" s="847"/>
      <c r="Y9" s="847"/>
      <c r="Z9" s="847"/>
      <c r="AA9" s="847"/>
      <c r="AB9" s="848"/>
      <c r="AC9" s="846"/>
      <c r="AD9" s="847"/>
      <c r="AE9" s="847"/>
      <c r="AF9" s="847"/>
      <c r="AG9" s="847"/>
      <c r="AH9" s="847"/>
      <c r="AI9" s="847"/>
      <c r="AJ9" s="847"/>
      <c r="AK9" s="847"/>
      <c r="AL9" s="847"/>
      <c r="AM9" s="847"/>
      <c r="AN9" s="848"/>
      <c r="AO9" s="846"/>
      <c r="AP9" s="847"/>
      <c r="AQ9" s="847"/>
      <c r="AR9" s="847"/>
      <c r="AS9" s="847"/>
      <c r="AT9" s="847"/>
      <c r="AU9" s="847"/>
      <c r="AV9" s="847"/>
      <c r="AW9" s="847"/>
      <c r="AX9" s="847"/>
      <c r="AY9" s="847"/>
      <c r="AZ9" s="848"/>
      <c r="BA9" s="846"/>
      <c r="BB9" s="847"/>
      <c r="BC9" s="847"/>
      <c r="BD9" s="847"/>
      <c r="BE9" s="847"/>
      <c r="BF9" s="847"/>
      <c r="BG9" s="847"/>
      <c r="BH9" s="847"/>
      <c r="BI9" s="847"/>
      <c r="BJ9" s="847"/>
      <c r="BK9" s="847"/>
      <c r="BL9" s="848"/>
      <c r="BM9" s="846"/>
      <c r="BN9" s="847"/>
      <c r="BO9" s="847"/>
      <c r="BP9" s="847"/>
      <c r="BQ9" s="847"/>
      <c r="BR9" s="847"/>
      <c r="BS9" s="847"/>
      <c r="BT9" s="847"/>
      <c r="BU9" s="847"/>
      <c r="BV9" s="847"/>
      <c r="BW9" s="847"/>
      <c r="BX9" s="848"/>
      <c r="BY9" s="846"/>
      <c r="BZ9" s="847"/>
      <c r="CA9" s="847"/>
      <c r="CB9" s="847"/>
      <c r="CC9" s="847"/>
      <c r="CD9" s="847"/>
      <c r="CE9" s="847"/>
      <c r="CF9" s="847"/>
      <c r="CG9" s="847"/>
      <c r="CH9" s="847"/>
      <c r="CI9" s="847"/>
      <c r="CJ9" s="848"/>
      <c r="CK9" s="846"/>
      <c r="CL9" s="847"/>
      <c r="CM9" s="847"/>
      <c r="CN9" s="847"/>
      <c r="CO9" s="847"/>
      <c r="CP9" s="847"/>
      <c r="CQ9" s="847"/>
      <c r="CR9" s="847"/>
      <c r="CS9" s="847"/>
      <c r="CT9" s="847"/>
      <c r="CU9" s="847"/>
      <c r="CV9" s="848"/>
      <c r="CW9" s="846"/>
      <c r="CX9" s="847"/>
      <c r="CY9" s="847"/>
      <c r="CZ9" s="847"/>
      <c r="DA9" s="847"/>
      <c r="DB9" s="847"/>
      <c r="DC9" s="847"/>
      <c r="DD9" s="847"/>
      <c r="DE9" s="847"/>
      <c r="DF9" s="847"/>
      <c r="DG9" s="847"/>
      <c r="DH9" s="848"/>
      <c r="DI9" s="846"/>
      <c r="DJ9" s="847"/>
      <c r="DK9" s="847"/>
      <c r="DL9" s="847"/>
      <c r="DM9" s="847"/>
      <c r="DN9" s="847"/>
      <c r="DO9" s="847"/>
      <c r="DP9" s="847"/>
      <c r="DQ9" s="847"/>
      <c r="DR9" s="847"/>
      <c r="DS9" s="847"/>
      <c r="DT9" s="848"/>
    </row>
    <row r="10" spans="2:124">
      <c r="B10" s="1146"/>
      <c r="C10" s="844"/>
      <c r="D10" s="845"/>
      <c r="E10" s="846"/>
      <c r="F10" s="847"/>
      <c r="G10" s="847"/>
      <c r="H10" s="847"/>
      <c r="I10" s="847"/>
      <c r="J10" s="847"/>
      <c r="K10" s="847"/>
      <c r="L10" s="847"/>
      <c r="M10" s="847"/>
      <c r="N10" s="847"/>
      <c r="O10" s="847"/>
      <c r="P10" s="848"/>
      <c r="Q10" s="846"/>
      <c r="R10" s="847"/>
      <c r="S10" s="847"/>
      <c r="T10" s="847"/>
      <c r="U10" s="847"/>
      <c r="V10" s="847"/>
      <c r="W10" s="847"/>
      <c r="X10" s="847"/>
      <c r="Y10" s="847"/>
      <c r="Z10" s="847"/>
      <c r="AA10" s="847"/>
      <c r="AB10" s="848"/>
      <c r="AC10" s="846"/>
      <c r="AD10" s="847"/>
      <c r="AE10" s="847"/>
      <c r="AF10" s="847"/>
      <c r="AG10" s="847"/>
      <c r="AH10" s="847"/>
      <c r="AI10" s="847"/>
      <c r="AJ10" s="847"/>
      <c r="AK10" s="847"/>
      <c r="AL10" s="847"/>
      <c r="AM10" s="847"/>
      <c r="AN10" s="848"/>
      <c r="AO10" s="846"/>
      <c r="AP10" s="847"/>
      <c r="AQ10" s="847"/>
      <c r="AR10" s="847"/>
      <c r="AS10" s="847"/>
      <c r="AT10" s="847"/>
      <c r="AU10" s="847"/>
      <c r="AV10" s="847"/>
      <c r="AW10" s="847"/>
      <c r="AX10" s="847"/>
      <c r="AY10" s="847"/>
      <c r="AZ10" s="848"/>
      <c r="BA10" s="846"/>
      <c r="BB10" s="847"/>
      <c r="BC10" s="847"/>
      <c r="BD10" s="847"/>
      <c r="BE10" s="847"/>
      <c r="BF10" s="847"/>
      <c r="BG10" s="847"/>
      <c r="BH10" s="847"/>
      <c r="BI10" s="847"/>
      <c r="BJ10" s="847"/>
      <c r="BK10" s="847"/>
      <c r="BL10" s="848"/>
      <c r="BM10" s="846"/>
      <c r="BN10" s="847"/>
      <c r="BO10" s="847"/>
      <c r="BP10" s="847"/>
      <c r="BQ10" s="847"/>
      <c r="BR10" s="847"/>
      <c r="BS10" s="847"/>
      <c r="BT10" s="847"/>
      <c r="BU10" s="847"/>
      <c r="BV10" s="847"/>
      <c r="BW10" s="847"/>
      <c r="BX10" s="848"/>
      <c r="BY10" s="846"/>
      <c r="BZ10" s="847"/>
      <c r="CA10" s="847"/>
      <c r="CB10" s="847"/>
      <c r="CC10" s="847"/>
      <c r="CD10" s="847"/>
      <c r="CE10" s="847"/>
      <c r="CF10" s="847"/>
      <c r="CG10" s="847"/>
      <c r="CH10" s="847"/>
      <c r="CI10" s="847"/>
      <c r="CJ10" s="848"/>
      <c r="CK10" s="846"/>
      <c r="CL10" s="847"/>
      <c r="CM10" s="847"/>
      <c r="CN10" s="847"/>
      <c r="CO10" s="847"/>
      <c r="CP10" s="847"/>
      <c r="CQ10" s="847"/>
      <c r="CR10" s="847"/>
      <c r="CS10" s="847"/>
      <c r="CT10" s="847"/>
      <c r="CU10" s="847"/>
      <c r="CV10" s="848"/>
      <c r="CW10" s="846"/>
      <c r="CX10" s="847"/>
      <c r="CY10" s="847"/>
      <c r="CZ10" s="847"/>
      <c r="DA10" s="847"/>
      <c r="DB10" s="847"/>
      <c r="DC10" s="847"/>
      <c r="DD10" s="847"/>
      <c r="DE10" s="847"/>
      <c r="DF10" s="847"/>
      <c r="DG10" s="847"/>
      <c r="DH10" s="848"/>
      <c r="DI10" s="846"/>
      <c r="DJ10" s="847"/>
      <c r="DK10" s="847"/>
      <c r="DL10" s="847"/>
      <c r="DM10" s="847"/>
      <c r="DN10" s="847"/>
      <c r="DO10" s="847"/>
      <c r="DP10" s="847"/>
      <c r="DQ10" s="847"/>
      <c r="DR10" s="847"/>
      <c r="DS10" s="847"/>
      <c r="DT10" s="848"/>
    </row>
    <row r="11" spans="2:124">
      <c r="B11" s="1146"/>
      <c r="C11" s="844"/>
      <c r="D11" s="849" t="s">
        <v>582</v>
      </c>
      <c r="E11" s="846"/>
      <c r="F11" s="847"/>
      <c r="G11" s="847"/>
      <c r="H11" s="847"/>
      <c r="I11" s="847"/>
      <c r="J11" s="847"/>
      <c r="K11" s="847"/>
      <c r="L11" s="847"/>
      <c r="M11" s="847"/>
      <c r="N11" s="847"/>
      <c r="O11" s="847"/>
      <c r="P11" s="848"/>
      <c r="Q11" s="846"/>
      <c r="R11" s="847"/>
      <c r="S11" s="847"/>
      <c r="T11" s="847"/>
      <c r="U11" s="847"/>
      <c r="V11" s="847"/>
      <c r="W11" s="847"/>
      <c r="X11" s="847"/>
      <c r="Y11" s="847"/>
      <c r="Z11" s="847"/>
      <c r="AA11" s="847"/>
      <c r="AB11" s="848"/>
      <c r="AC11" s="846"/>
      <c r="AD11" s="847"/>
      <c r="AE11" s="847"/>
      <c r="AF11" s="847"/>
      <c r="AG11" s="847"/>
      <c r="AH11" s="847"/>
      <c r="AI11" s="847"/>
      <c r="AJ11" s="847"/>
      <c r="AK11" s="847"/>
      <c r="AL11" s="847"/>
      <c r="AM11" s="847"/>
      <c r="AN11" s="848"/>
      <c r="AO11" s="846"/>
      <c r="AP11" s="847"/>
      <c r="AQ11" s="847"/>
      <c r="AR11" s="847"/>
      <c r="AS11" s="847"/>
      <c r="AT11" s="847"/>
      <c r="AU11" s="847"/>
      <c r="AV11" s="847"/>
      <c r="AW11" s="847"/>
      <c r="AX11" s="847"/>
      <c r="AY11" s="847"/>
      <c r="AZ11" s="848"/>
      <c r="BA11" s="846"/>
      <c r="BB11" s="847"/>
      <c r="BC11" s="847"/>
      <c r="BD11" s="847"/>
      <c r="BE11" s="847"/>
      <c r="BF11" s="847"/>
      <c r="BG11" s="847"/>
      <c r="BH11" s="847"/>
      <c r="BI11" s="847"/>
      <c r="BJ11" s="847"/>
      <c r="BK11" s="847"/>
      <c r="BL11" s="848"/>
      <c r="BM11" s="846"/>
      <c r="BN11" s="847"/>
      <c r="BO11" s="847"/>
      <c r="BP11" s="847"/>
      <c r="BQ11" s="847"/>
      <c r="BR11" s="847"/>
      <c r="BS11" s="847"/>
      <c r="BT11" s="847"/>
      <c r="BU11" s="847"/>
      <c r="BV11" s="847"/>
      <c r="BW11" s="847"/>
      <c r="BX11" s="848"/>
      <c r="BY11" s="846"/>
      <c r="BZ11" s="847"/>
      <c r="CA11" s="847"/>
      <c r="CB11" s="847"/>
      <c r="CC11" s="847"/>
      <c r="CD11" s="847"/>
      <c r="CE11" s="847"/>
      <c r="CF11" s="847"/>
      <c r="CG11" s="847"/>
      <c r="CH11" s="847"/>
      <c r="CI11" s="847"/>
      <c r="CJ11" s="848"/>
      <c r="CK11" s="846"/>
      <c r="CL11" s="847"/>
      <c r="CM11" s="847"/>
      <c r="CN11" s="847"/>
      <c r="CO11" s="847"/>
      <c r="CP11" s="847"/>
      <c r="CQ11" s="847"/>
      <c r="CR11" s="847"/>
      <c r="CS11" s="847"/>
      <c r="CT11" s="847"/>
      <c r="CU11" s="847"/>
      <c r="CV11" s="848"/>
      <c r="CW11" s="846"/>
      <c r="CX11" s="847"/>
      <c r="CY11" s="847"/>
      <c r="CZ11" s="847"/>
      <c r="DA11" s="847"/>
      <c r="DB11" s="847"/>
      <c r="DC11" s="847"/>
      <c r="DD11" s="847"/>
      <c r="DE11" s="847"/>
      <c r="DF11" s="847"/>
      <c r="DG11" s="847"/>
      <c r="DH11" s="848"/>
      <c r="DI11" s="846"/>
      <c r="DJ11" s="847"/>
      <c r="DK11" s="847"/>
      <c r="DL11" s="847"/>
      <c r="DM11" s="847"/>
      <c r="DN11" s="847"/>
      <c r="DO11" s="847"/>
      <c r="DP11" s="847"/>
      <c r="DQ11" s="847"/>
      <c r="DR11" s="847"/>
      <c r="DS11" s="847"/>
      <c r="DT11" s="848"/>
    </row>
    <row r="12" spans="2:124">
      <c r="B12" s="1146"/>
      <c r="C12" s="844"/>
      <c r="D12" s="849"/>
      <c r="E12" s="846"/>
      <c r="F12" s="847"/>
      <c r="G12" s="847"/>
      <c r="H12" s="847"/>
      <c r="I12" s="847"/>
      <c r="J12" s="847"/>
      <c r="K12" s="847"/>
      <c r="L12" s="847"/>
      <c r="M12" s="847"/>
      <c r="N12" s="847"/>
      <c r="O12" s="847"/>
      <c r="P12" s="848"/>
      <c r="Q12" s="846"/>
      <c r="R12" s="847"/>
      <c r="S12" s="847"/>
      <c r="T12" s="847"/>
      <c r="U12" s="847"/>
      <c r="V12" s="847"/>
      <c r="W12" s="847"/>
      <c r="X12" s="847"/>
      <c r="Y12" s="847"/>
      <c r="Z12" s="847"/>
      <c r="AA12" s="847"/>
      <c r="AB12" s="848"/>
      <c r="AC12" s="846"/>
      <c r="AD12" s="847"/>
      <c r="AE12" s="847"/>
      <c r="AF12" s="847"/>
      <c r="AG12" s="847"/>
      <c r="AH12" s="847"/>
      <c r="AI12" s="847"/>
      <c r="AJ12" s="847"/>
      <c r="AK12" s="847"/>
      <c r="AL12" s="847"/>
      <c r="AM12" s="847"/>
      <c r="AN12" s="848"/>
      <c r="AO12" s="846"/>
      <c r="AP12" s="847"/>
      <c r="AQ12" s="847"/>
      <c r="AR12" s="847"/>
      <c r="AS12" s="847"/>
      <c r="AT12" s="847"/>
      <c r="AU12" s="847"/>
      <c r="AV12" s="847"/>
      <c r="AW12" s="847"/>
      <c r="AX12" s="847"/>
      <c r="AY12" s="847"/>
      <c r="AZ12" s="848"/>
      <c r="BA12" s="846"/>
      <c r="BB12" s="847"/>
      <c r="BC12" s="847"/>
      <c r="BD12" s="847"/>
      <c r="BE12" s="847"/>
      <c r="BF12" s="847"/>
      <c r="BG12" s="847"/>
      <c r="BH12" s="847"/>
      <c r="BI12" s="847"/>
      <c r="BJ12" s="847"/>
      <c r="BK12" s="847"/>
      <c r="BL12" s="848"/>
      <c r="BM12" s="846"/>
      <c r="BN12" s="847"/>
      <c r="BO12" s="847"/>
      <c r="BP12" s="847"/>
      <c r="BQ12" s="847"/>
      <c r="BR12" s="847"/>
      <c r="BS12" s="847"/>
      <c r="BT12" s="847"/>
      <c r="BU12" s="847"/>
      <c r="BV12" s="847"/>
      <c r="BW12" s="847"/>
      <c r="BX12" s="848"/>
      <c r="BY12" s="846"/>
      <c r="BZ12" s="847"/>
      <c r="CA12" s="847"/>
      <c r="CB12" s="847"/>
      <c r="CC12" s="847"/>
      <c r="CD12" s="847"/>
      <c r="CE12" s="847"/>
      <c r="CF12" s="847"/>
      <c r="CG12" s="847"/>
      <c r="CH12" s="847"/>
      <c r="CI12" s="847"/>
      <c r="CJ12" s="848"/>
      <c r="CK12" s="846"/>
      <c r="CL12" s="847"/>
      <c r="CM12" s="847"/>
      <c r="CN12" s="847"/>
      <c r="CO12" s="847"/>
      <c r="CP12" s="847"/>
      <c r="CQ12" s="847"/>
      <c r="CR12" s="847"/>
      <c r="CS12" s="847"/>
      <c r="CT12" s="847"/>
      <c r="CU12" s="847"/>
      <c r="CV12" s="848"/>
      <c r="CW12" s="846"/>
      <c r="CX12" s="847"/>
      <c r="CY12" s="847"/>
      <c r="CZ12" s="847"/>
      <c r="DA12" s="847"/>
      <c r="DB12" s="847"/>
      <c r="DC12" s="847"/>
      <c r="DD12" s="847"/>
      <c r="DE12" s="847"/>
      <c r="DF12" s="847"/>
      <c r="DG12" s="847"/>
      <c r="DH12" s="848"/>
      <c r="DI12" s="846"/>
      <c r="DJ12" s="847"/>
      <c r="DK12" s="847"/>
      <c r="DL12" s="847"/>
      <c r="DM12" s="847"/>
      <c r="DN12" s="847"/>
      <c r="DO12" s="847"/>
      <c r="DP12" s="847"/>
      <c r="DQ12" s="847"/>
      <c r="DR12" s="847"/>
      <c r="DS12" s="847"/>
      <c r="DT12" s="848"/>
    </row>
    <row r="13" spans="2:124">
      <c r="B13" s="1146"/>
      <c r="C13" s="844"/>
      <c r="D13" s="849"/>
      <c r="E13" s="846"/>
      <c r="F13" s="847"/>
      <c r="G13" s="847"/>
      <c r="H13" s="847"/>
      <c r="I13" s="847"/>
      <c r="J13" s="847"/>
      <c r="K13" s="847"/>
      <c r="L13" s="847"/>
      <c r="M13" s="847"/>
      <c r="N13" s="847"/>
      <c r="O13" s="847"/>
      <c r="P13" s="848"/>
      <c r="Q13" s="846"/>
      <c r="R13" s="847"/>
      <c r="S13" s="847"/>
      <c r="T13" s="847"/>
      <c r="U13" s="847"/>
      <c r="V13" s="847"/>
      <c r="W13" s="847"/>
      <c r="X13" s="847"/>
      <c r="Y13" s="847"/>
      <c r="Z13" s="847"/>
      <c r="AA13" s="847"/>
      <c r="AB13" s="848"/>
      <c r="AC13" s="846"/>
      <c r="AD13" s="847"/>
      <c r="AE13" s="847"/>
      <c r="AF13" s="847"/>
      <c r="AG13" s="847"/>
      <c r="AH13" s="847"/>
      <c r="AI13" s="847"/>
      <c r="AJ13" s="847"/>
      <c r="AK13" s="847"/>
      <c r="AL13" s="847"/>
      <c r="AM13" s="847"/>
      <c r="AN13" s="848"/>
      <c r="AO13" s="846"/>
      <c r="AP13" s="847"/>
      <c r="AQ13" s="847"/>
      <c r="AR13" s="847"/>
      <c r="AS13" s="847"/>
      <c r="AT13" s="847"/>
      <c r="AU13" s="847"/>
      <c r="AV13" s="847"/>
      <c r="AW13" s="847"/>
      <c r="AX13" s="847"/>
      <c r="AY13" s="847"/>
      <c r="AZ13" s="848"/>
      <c r="BA13" s="846"/>
      <c r="BB13" s="847"/>
      <c r="BC13" s="847"/>
      <c r="BD13" s="847"/>
      <c r="BE13" s="847"/>
      <c r="BF13" s="847"/>
      <c r="BG13" s="847"/>
      <c r="BH13" s="847"/>
      <c r="BI13" s="847"/>
      <c r="BJ13" s="847"/>
      <c r="BK13" s="847"/>
      <c r="BL13" s="848"/>
      <c r="BM13" s="846"/>
      <c r="BN13" s="847"/>
      <c r="BO13" s="847"/>
      <c r="BP13" s="847"/>
      <c r="BQ13" s="847"/>
      <c r="BR13" s="847"/>
      <c r="BS13" s="847"/>
      <c r="BT13" s="847"/>
      <c r="BU13" s="847"/>
      <c r="BV13" s="847"/>
      <c r="BW13" s="847"/>
      <c r="BX13" s="848"/>
      <c r="BY13" s="846"/>
      <c r="BZ13" s="847"/>
      <c r="CA13" s="847"/>
      <c r="CB13" s="847"/>
      <c r="CC13" s="847"/>
      <c r="CD13" s="847"/>
      <c r="CE13" s="847"/>
      <c r="CF13" s="847"/>
      <c r="CG13" s="847"/>
      <c r="CH13" s="847"/>
      <c r="CI13" s="847"/>
      <c r="CJ13" s="848"/>
      <c r="CK13" s="846"/>
      <c r="CL13" s="847"/>
      <c r="CM13" s="847"/>
      <c r="CN13" s="847"/>
      <c r="CO13" s="847"/>
      <c r="CP13" s="847"/>
      <c r="CQ13" s="847"/>
      <c r="CR13" s="847"/>
      <c r="CS13" s="847"/>
      <c r="CT13" s="847"/>
      <c r="CU13" s="847"/>
      <c r="CV13" s="848"/>
      <c r="CW13" s="846"/>
      <c r="CX13" s="847"/>
      <c r="CY13" s="847"/>
      <c r="CZ13" s="847"/>
      <c r="DA13" s="847"/>
      <c r="DB13" s="847"/>
      <c r="DC13" s="847"/>
      <c r="DD13" s="847"/>
      <c r="DE13" s="847"/>
      <c r="DF13" s="847"/>
      <c r="DG13" s="847"/>
      <c r="DH13" s="848"/>
      <c r="DI13" s="846"/>
      <c r="DJ13" s="847"/>
      <c r="DK13" s="847"/>
      <c r="DL13" s="847"/>
      <c r="DM13" s="847"/>
      <c r="DN13" s="847"/>
      <c r="DO13" s="847"/>
      <c r="DP13" s="847"/>
      <c r="DQ13" s="847"/>
      <c r="DR13" s="847"/>
      <c r="DS13" s="847"/>
      <c r="DT13" s="848"/>
    </row>
    <row r="14" spans="2:124">
      <c r="B14" s="1146"/>
      <c r="C14" s="844"/>
      <c r="D14" s="849"/>
      <c r="E14" s="846"/>
      <c r="F14" s="847"/>
      <c r="G14" s="847"/>
      <c r="H14" s="847"/>
      <c r="I14" s="847"/>
      <c r="J14" s="847"/>
      <c r="K14" s="847"/>
      <c r="L14" s="847"/>
      <c r="M14" s="847"/>
      <c r="N14" s="847"/>
      <c r="O14" s="847"/>
      <c r="P14" s="848"/>
      <c r="Q14" s="846"/>
      <c r="R14" s="847"/>
      <c r="S14" s="847"/>
      <c r="T14" s="847"/>
      <c r="U14" s="847"/>
      <c r="V14" s="847"/>
      <c r="W14" s="847"/>
      <c r="X14" s="847"/>
      <c r="Y14" s="847"/>
      <c r="Z14" s="847"/>
      <c r="AA14" s="847"/>
      <c r="AB14" s="848"/>
      <c r="AC14" s="846"/>
      <c r="AD14" s="847"/>
      <c r="AE14" s="847"/>
      <c r="AF14" s="847"/>
      <c r="AG14" s="847"/>
      <c r="AH14" s="847"/>
      <c r="AI14" s="847"/>
      <c r="AJ14" s="847"/>
      <c r="AK14" s="847"/>
      <c r="AL14" s="847"/>
      <c r="AM14" s="847"/>
      <c r="AN14" s="848"/>
      <c r="AO14" s="846"/>
      <c r="AP14" s="847"/>
      <c r="AQ14" s="847"/>
      <c r="AR14" s="847"/>
      <c r="AS14" s="847"/>
      <c r="AT14" s="847"/>
      <c r="AU14" s="847"/>
      <c r="AV14" s="847"/>
      <c r="AW14" s="847"/>
      <c r="AX14" s="847"/>
      <c r="AY14" s="847"/>
      <c r="AZ14" s="848"/>
      <c r="BA14" s="846"/>
      <c r="BB14" s="847"/>
      <c r="BC14" s="847"/>
      <c r="BD14" s="847"/>
      <c r="BE14" s="847"/>
      <c r="BF14" s="847"/>
      <c r="BG14" s="847"/>
      <c r="BH14" s="847"/>
      <c r="BI14" s="847"/>
      <c r="BJ14" s="847"/>
      <c r="BK14" s="847"/>
      <c r="BL14" s="848"/>
      <c r="BM14" s="846"/>
      <c r="BN14" s="847"/>
      <c r="BO14" s="847"/>
      <c r="BP14" s="847"/>
      <c r="BQ14" s="847"/>
      <c r="BR14" s="847"/>
      <c r="BS14" s="847"/>
      <c r="BT14" s="847"/>
      <c r="BU14" s="847"/>
      <c r="BV14" s="847"/>
      <c r="BW14" s="847"/>
      <c r="BX14" s="848"/>
      <c r="BY14" s="846"/>
      <c r="BZ14" s="847"/>
      <c r="CA14" s="847"/>
      <c r="CB14" s="847"/>
      <c r="CC14" s="847"/>
      <c r="CD14" s="847"/>
      <c r="CE14" s="847"/>
      <c r="CF14" s="847"/>
      <c r="CG14" s="847"/>
      <c r="CH14" s="847"/>
      <c r="CI14" s="847"/>
      <c r="CJ14" s="848"/>
      <c r="CK14" s="846"/>
      <c r="CL14" s="847"/>
      <c r="CM14" s="847"/>
      <c r="CN14" s="847"/>
      <c r="CO14" s="847"/>
      <c r="CP14" s="847"/>
      <c r="CQ14" s="847"/>
      <c r="CR14" s="847"/>
      <c r="CS14" s="847"/>
      <c r="CT14" s="847"/>
      <c r="CU14" s="847"/>
      <c r="CV14" s="848"/>
      <c r="CW14" s="846"/>
      <c r="CX14" s="847"/>
      <c r="CY14" s="847"/>
      <c r="CZ14" s="847"/>
      <c r="DA14" s="847"/>
      <c r="DB14" s="847"/>
      <c r="DC14" s="847"/>
      <c r="DD14" s="847"/>
      <c r="DE14" s="847"/>
      <c r="DF14" s="847"/>
      <c r="DG14" s="847"/>
      <c r="DH14" s="848"/>
      <c r="DI14" s="846"/>
      <c r="DJ14" s="847"/>
      <c r="DK14" s="847"/>
      <c r="DL14" s="847"/>
      <c r="DM14" s="847"/>
      <c r="DN14" s="847"/>
      <c r="DO14" s="847"/>
      <c r="DP14" s="847"/>
      <c r="DQ14" s="847"/>
      <c r="DR14" s="847"/>
      <c r="DS14" s="847"/>
      <c r="DT14" s="848"/>
    </row>
    <row r="15" spans="2:124">
      <c r="B15" s="1146"/>
      <c r="C15" s="844"/>
      <c r="D15" s="849"/>
      <c r="E15" s="846"/>
      <c r="F15" s="847"/>
      <c r="G15" s="847"/>
      <c r="H15" s="847"/>
      <c r="I15" s="847"/>
      <c r="J15" s="847"/>
      <c r="K15" s="847"/>
      <c r="L15" s="847"/>
      <c r="M15" s="847"/>
      <c r="N15" s="847"/>
      <c r="O15" s="847"/>
      <c r="P15" s="848"/>
      <c r="Q15" s="846"/>
      <c r="R15" s="847"/>
      <c r="S15" s="847"/>
      <c r="T15" s="847"/>
      <c r="U15" s="847"/>
      <c r="V15" s="847"/>
      <c r="W15" s="847"/>
      <c r="X15" s="847"/>
      <c r="Y15" s="847"/>
      <c r="Z15" s="847"/>
      <c r="AA15" s="847"/>
      <c r="AB15" s="848"/>
      <c r="AC15" s="846"/>
      <c r="AD15" s="847"/>
      <c r="AE15" s="847"/>
      <c r="AF15" s="847"/>
      <c r="AG15" s="847"/>
      <c r="AH15" s="847"/>
      <c r="AI15" s="847"/>
      <c r="AJ15" s="847"/>
      <c r="AK15" s="847"/>
      <c r="AL15" s="847"/>
      <c r="AM15" s="847"/>
      <c r="AN15" s="848"/>
      <c r="AO15" s="846"/>
      <c r="AP15" s="847"/>
      <c r="AQ15" s="847"/>
      <c r="AR15" s="847"/>
      <c r="AS15" s="847"/>
      <c r="AT15" s="847"/>
      <c r="AU15" s="847"/>
      <c r="AV15" s="847"/>
      <c r="AW15" s="847"/>
      <c r="AX15" s="847"/>
      <c r="AY15" s="847"/>
      <c r="AZ15" s="848"/>
      <c r="BA15" s="846"/>
      <c r="BB15" s="847"/>
      <c r="BC15" s="847"/>
      <c r="BD15" s="847"/>
      <c r="BE15" s="847"/>
      <c r="BF15" s="847"/>
      <c r="BG15" s="847"/>
      <c r="BH15" s="847"/>
      <c r="BI15" s="847"/>
      <c r="BJ15" s="847"/>
      <c r="BK15" s="847"/>
      <c r="BL15" s="848"/>
      <c r="BM15" s="846"/>
      <c r="BN15" s="847"/>
      <c r="BO15" s="847"/>
      <c r="BP15" s="847"/>
      <c r="BQ15" s="847"/>
      <c r="BR15" s="847"/>
      <c r="BS15" s="847"/>
      <c r="BT15" s="847"/>
      <c r="BU15" s="847"/>
      <c r="BV15" s="847"/>
      <c r="BW15" s="847"/>
      <c r="BX15" s="848"/>
      <c r="BY15" s="846"/>
      <c r="BZ15" s="847"/>
      <c r="CA15" s="847"/>
      <c r="CB15" s="847"/>
      <c r="CC15" s="847"/>
      <c r="CD15" s="847"/>
      <c r="CE15" s="847"/>
      <c r="CF15" s="847"/>
      <c r="CG15" s="847"/>
      <c r="CH15" s="847"/>
      <c r="CI15" s="847"/>
      <c r="CJ15" s="848"/>
      <c r="CK15" s="846"/>
      <c r="CL15" s="847"/>
      <c r="CM15" s="847"/>
      <c r="CN15" s="847"/>
      <c r="CO15" s="847"/>
      <c r="CP15" s="847"/>
      <c r="CQ15" s="847"/>
      <c r="CR15" s="847"/>
      <c r="CS15" s="847"/>
      <c r="CT15" s="847"/>
      <c r="CU15" s="847"/>
      <c r="CV15" s="848"/>
      <c r="CW15" s="846"/>
      <c r="CX15" s="847"/>
      <c r="CY15" s="847"/>
      <c r="CZ15" s="847"/>
      <c r="DA15" s="847"/>
      <c r="DB15" s="847"/>
      <c r="DC15" s="847"/>
      <c r="DD15" s="847"/>
      <c r="DE15" s="847"/>
      <c r="DF15" s="847"/>
      <c r="DG15" s="847"/>
      <c r="DH15" s="848"/>
      <c r="DI15" s="846"/>
      <c r="DJ15" s="847"/>
      <c r="DK15" s="847"/>
      <c r="DL15" s="847"/>
      <c r="DM15" s="847"/>
      <c r="DN15" s="847"/>
      <c r="DO15" s="847"/>
      <c r="DP15" s="847"/>
      <c r="DQ15" s="847"/>
      <c r="DR15" s="847"/>
      <c r="DS15" s="847"/>
      <c r="DT15" s="848"/>
    </row>
    <row r="16" spans="2:124">
      <c r="B16" s="1146"/>
      <c r="C16" s="844"/>
      <c r="D16" s="849"/>
      <c r="E16" s="846"/>
      <c r="F16" s="847"/>
      <c r="G16" s="847"/>
      <c r="H16" s="847"/>
      <c r="I16" s="847"/>
      <c r="J16" s="847"/>
      <c r="K16" s="847"/>
      <c r="L16" s="847"/>
      <c r="M16" s="847"/>
      <c r="N16" s="847"/>
      <c r="O16" s="847"/>
      <c r="P16" s="848"/>
      <c r="Q16" s="846"/>
      <c r="R16" s="847"/>
      <c r="S16" s="847"/>
      <c r="T16" s="847"/>
      <c r="U16" s="847"/>
      <c r="V16" s="847"/>
      <c r="W16" s="847"/>
      <c r="X16" s="847"/>
      <c r="Y16" s="847"/>
      <c r="Z16" s="847"/>
      <c r="AA16" s="847"/>
      <c r="AB16" s="848"/>
      <c r="AC16" s="846"/>
      <c r="AD16" s="847"/>
      <c r="AE16" s="847"/>
      <c r="AF16" s="847"/>
      <c r="AG16" s="847"/>
      <c r="AH16" s="847"/>
      <c r="AI16" s="847"/>
      <c r="AJ16" s="847"/>
      <c r="AK16" s="847"/>
      <c r="AL16" s="847"/>
      <c r="AM16" s="847"/>
      <c r="AN16" s="848"/>
      <c r="AO16" s="846"/>
      <c r="AP16" s="847"/>
      <c r="AQ16" s="847"/>
      <c r="AR16" s="847"/>
      <c r="AS16" s="847"/>
      <c r="AT16" s="847"/>
      <c r="AU16" s="847"/>
      <c r="AV16" s="847"/>
      <c r="AW16" s="847"/>
      <c r="AX16" s="847"/>
      <c r="AY16" s="847"/>
      <c r="AZ16" s="848"/>
      <c r="BA16" s="846"/>
      <c r="BB16" s="847"/>
      <c r="BC16" s="847"/>
      <c r="BD16" s="847"/>
      <c r="BE16" s="847"/>
      <c r="BF16" s="847"/>
      <c r="BG16" s="847"/>
      <c r="BH16" s="847"/>
      <c r="BI16" s="847"/>
      <c r="BJ16" s="847"/>
      <c r="BK16" s="847"/>
      <c r="BL16" s="848"/>
      <c r="BM16" s="846"/>
      <c r="BN16" s="847"/>
      <c r="BO16" s="847"/>
      <c r="BP16" s="847"/>
      <c r="BQ16" s="847"/>
      <c r="BR16" s="847"/>
      <c r="BS16" s="847"/>
      <c r="BT16" s="847"/>
      <c r="BU16" s="847"/>
      <c r="BV16" s="847"/>
      <c r="BW16" s="847"/>
      <c r="BX16" s="848"/>
      <c r="BY16" s="846"/>
      <c r="BZ16" s="847"/>
      <c r="CA16" s="847"/>
      <c r="CB16" s="847"/>
      <c r="CC16" s="847"/>
      <c r="CD16" s="847"/>
      <c r="CE16" s="847"/>
      <c r="CF16" s="847"/>
      <c r="CG16" s="847"/>
      <c r="CH16" s="847"/>
      <c r="CI16" s="847"/>
      <c r="CJ16" s="848"/>
      <c r="CK16" s="846"/>
      <c r="CL16" s="847"/>
      <c r="CM16" s="847"/>
      <c r="CN16" s="847"/>
      <c r="CO16" s="847"/>
      <c r="CP16" s="847"/>
      <c r="CQ16" s="847"/>
      <c r="CR16" s="847"/>
      <c r="CS16" s="847"/>
      <c r="CT16" s="847"/>
      <c r="CU16" s="847"/>
      <c r="CV16" s="848"/>
      <c r="CW16" s="846"/>
      <c r="CX16" s="847"/>
      <c r="CY16" s="847"/>
      <c r="CZ16" s="847"/>
      <c r="DA16" s="847"/>
      <c r="DB16" s="847"/>
      <c r="DC16" s="847"/>
      <c r="DD16" s="847"/>
      <c r="DE16" s="847"/>
      <c r="DF16" s="847"/>
      <c r="DG16" s="847"/>
      <c r="DH16" s="848"/>
      <c r="DI16" s="846"/>
      <c r="DJ16" s="847"/>
      <c r="DK16" s="847"/>
      <c r="DL16" s="847"/>
      <c r="DM16" s="847"/>
      <c r="DN16" s="847"/>
      <c r="DO16" s="847"/>
      <c r="DP16" s="847"/>
      <c r="DQ16" s="847"/>
      <c r="DR16" s="847"/>
      <c r="DS16" s="847"/>
      <c r="DT16" s="848"/>
    </row>
    <row r="17" spans="2:124">
      <c r="B17" s="1146"/>
      <c r="C17" s="844"/>
      <c r="D17" s="849"/>
      <c r="E17" s="846"/>
      <c r="F17" s="847"/>
      <c r="G17" s="847"/>
      <c r="H17" s="847"/>
      <c r="I17" s="847"/>
      <c r="J17" s="847"/>
      <c r="K17" s="847"/>
      <c r="L17" s="847"/>
      <c r="M17" s="847"/>
      <c r="N17" s="847"/>
      <c r="O17" s="847"/>
      <c r="P17" s="848"/>
      <c r="Q17" s="846"/>
      <c r="R17" s="847"/>
      <c r="S17" s="847"/>
      <c r="T17" s="847"/>
      <c r="U17" s="847"/>
      <c r="V17" s="847"/>
      <c r="W17" s="847"/>
      <c r="X17" s="847"/>
      <c r="Y17" s="847"/>
      <c r="Z17" s="847"/>
      <c r="AA17" s="847"/>
      <c r="AB17" s="848"/>
      <c r="AC17" s="846"/>
      <c r="AD17" s="847"/>
      <c r="AE17" s="847"/>
      <c r="AF17" s="847"/>
      <c r="AG17" s="847"/>
      <c r="AH17" s="847"/>
      <c r="AI17" s="847"/>
      <c r="AJ17" s="847"/>
      <c r="AK17" s="847"/>
      <c r="AL17" s="847"/>
      <c r="AM17" s="847"/>
      <c r="AN17" s="848"/>
      <c r="AO17" s="846"/>
      <c r="AP17" s="847"/>
      <c r="AQ17" s="847"/>
      <c r="AR17" s="847"/>
      <c r="AS17" s="847"/>
      <c r="AT17" s="847"/>
      <c r="AU17" s="847"/>
      <c r="AV17" s="847"/>
      <c r="AW17" s="847"/>
      <c r="AX17" s="847"/>
      <c r="AY17" s="847"/>
      <c r="AZ17" s="848"/>
      <c r="BA17" s="846"/>
      <c r="BB17" s="847"/>
      <c r="BC17" s="847"/>
      <c r="BD17" s="847"/>
      <c r="BE17" s="847"/>
      <c r="BF17" s="847"/>
      <c r="BG17" s="847"/>
      <c r="BH17" s="847"/>
      <c r="BI17" s="847"/>
      <c r="BJ17" s="847"/>
      <c r="BK17" s="847"/>
      <c r="BL17" s="848"/>
      <c r="BM17" s="846"/>
      <c r="BN17" s="847"/>
      <c r="BO17" s="847"/>
      <c r="BP17" s="847"/>
      <c r="BQ17" s="847"/>
      <c r="BR17" s="847"/>
      <c r="BS17" s="847"/>
      <c r="BT17" s="847"/>
      <c r="BU17" s="847"/>
      <c r="BV17" s="847"/>
      <c r="BW17" s="847"/>
      <c r="BX17" s="848"/>
      <c r="BY17" s="846"/>
      <c r="BZ17" s="847"/>
      <c r="CA17" s="847"/>
      <c r="CB17" s="847"/>
      <c r="CC17" s="847"/>
      <c r="CD17" s="847"/>
      <c r="CE17" s="847"/>
      <c r="CF17" s="847"/>
      <c r="CG17" s="847"/>
      <c r="CH17" s="847"/>
      <c r="CI17" s="847"/>
      <c r="CJ17" s="848"/>
      <c r="CK17" s="846"/>
      <c r="CL17" s="847"/>
      <c r="CM17" s="847"/>
      <c r="CN17" s="847"/>
      <c r="CO17" s="847"/>
      <c r="CP17" s="847"/>
      <c r="CQ17" s="847"/>
      <c r="CR17" s="847"/>
      <c r="CS17" s="847"/>
      <c r="CT17" s="847"/>
      <c r="CU17" s="847"/>
      <c r="CV17" s="848"/>
      <c r="CW17" s="846"/>
      <c r="CX17" s="847"/>
      <c r="CY17" s="847"/>
      <c r="CZ17" s="847"/>
      <c r="DA17" s="847"/>
      <c r="DB17" s="847"/>
      <c r="DC17" s="847"/>
      <c r="DD17" s="847"/>
      <c r="DE17" s="847"/>
      <c r="DF17" s="847"/>
      <c r="DG17" s="847"/>
      <c r="DH17" s="848"/>
      <c r="DI17" s="846"/>
      <c r="DJ17" s="847"/>
      <c r="DK17" s="847"/>
      <c r="DL17" s="847"/>
      <c r="DM17" s="847"/>
      <c r="DN17" s="847"/>
      <c r="DO17" s="847"/>
      <c r="DP17" s="847"/>
      <c r="DQ17" s="847"/>
      <c r="DR17" s="847"/>
      <c r="DS17" s="847"/>
      <c r="DT17" s="848"/>
    </row>
    <row r="18" spans="2:124">
      <c r="B18" s="1146"/>
      <c r="C18" s="850"/>
      <c r="D18" s="851"/>
      <c r="E18" s="852"/>
      <c r="F18" s="853"/>
      <c r="G18" s="853"/>
      <c r="H18" s="853"/>
      <c r="I18" s="853"/>
      <c r="J18" s="853"/>
      <c r="K18" s="853"/>
      <c r="L18" s="853"/>
      <c r="M18" s="853"/>
      <c r="N18" s="853"/>
      <c r="O18" s="853"/>
      <c r="P18" s="854"/>
      <c r="Q18" s="852"/>
      <c r="R18" s="853"/>
      <c r="S18" s="853"/>
      <c r="T18" s="853"/>
      <c r="U18" s="853"/>
      <c r="V18" s="853"/>
      <c r="W18" s="853"/>
      <c r="X18" s="853"/>
      <c r="Y18" s="853"/>
      <c r="Z18" s="853"/>
      <c r="AA18" s="853"/>
      <c r="AB18" s="854"/>
      <c r="AC18" s="852"/>
      <c r="AD18" s="853"/>
      <c r="AE18" s="853"/>
      <c r="AF18" s="853"/>
      <c r="AG18" s="853"/>
      <c r="AH18" s="853"/>
      <c r="AI18" s="853"/>
      <c r="AJ18" s="853"/>
      <c r="AK18" s="853"/>
      <c r="AL18" s="853"/>
      <c r="AM18" s="853"/>
      <c r="AN18" s="854"/>
      <c r="AO18" s="852"/>
      <c r="AP18" s="853"/>
      <c r="AQ18" s="853"/>
      <c r="AR18" s="853"/>
      <c r="AS18" s="853"/>
      <c r="AT18" s="853"/>
      <c r="AU18" s="853"/>
      <c r="AV18" s="853"/>
      <c r="AW18" s="853"/>
      <c r="AX18" s="853"/>
      <c r="AY18" s="853"/>
      <c r="AZ18" s="854"/>
      <c r="BA18" s="852"/>
      <c r="BB18" s="853"/>
      <c r="BC18" s="853"/>
      <c r="BD18" s="853"/>
      <c r="BE18" s="853"/>
      <c r="BF18" s="853"/>
      <c r="BG18" s="853"/>
      <c r="BH18" s="853"/>
      <c r="BI18" s="853"/>
      <c r="BJ18" s="853"/>
      <c r="BK18" s="853"/>
      <c r="BL18" s="854"/>
      <c r="BM18" s="852"/>
      <c r="BN18" s="853"/>
      <c r="BO18" s="853"/>
      <c r="BP18" s="853"/>
      <c r="BQ18" s="853"/>
      <c r="BR18" s="853"/>
      <c r="BS18" s="853"/>
      <c r="BT18" s="853"/>
      <c r="BU18" s="853"/>
      <c r="BV18" s="853"/>
      <c r="BW18" s="853"/>
      <c r="BX18" s="854"/>
      <c r="BY18" s="852"/>
      <c r="BZ18" s="853"/>
      <c r="CA18" s="853"/>
      <c r="CB18" s="853"/>
      <c r="CC18" s="853"/>
      <c r="CD18" s="853"/>
      <c r="CE18" s="853"/>
      <c r="CF18" s="853"/>
      <c r="CG18" s="853"/>
      <c r="CH18" s="853"/>
      <c r="CI18" s="853"/>
      <c r="CJ18" s="854"/>
      <c r="CK18" s="852"/>
      <c r="CL18" s="853"/>
      <c r="CM18" s="853"/>
      <c r="CN18" s="853"/>
      <c r="CO18" s="853"/>
      <c r="CP18" s="853"/>
      <c r="CQ18" s="853"/>
      <c r="CR18" s="853"/>
      <c r="CS18" s="853"/>
      <c r="CT18" s="853"/>
      <c r="CU18" s="853"/>
      <c r="CV18" s="854"/>
      <c r="CW18" s="852"/>
      <c r="CX18" s="853"/>
      <c r="CY18" s="853"/>
      <c r="CZ18" s="853"/>
      <c r="DA18" s="853"/>
      <c r="DB18" s="853"/>
      <c r="DC18" s="853"/>
      <c r="DD18" s="853"/>
      <c r="DE18" s="853"/>
      <c r="DF18" s="853"/>
      <c r="DG18" s="853"/>
      <c r="DH18" s="854"/>
      <c r="DI18" s="852"/>
      <c r="DJ18" s="853"/>
      <c r="DK18" s="853"/>
      <c r="DL18" s="853"/>
      <c r="DM18" s="853"/>
      <c r="DN18" s="853"/>
      <c r="DO18" s="853"/>
      <c r="DP18" s="853"/>
      <c r="DQ18" s="853"/>
      <c r="DR18" s="853"/>
      <c r="DS18" s="853"/>
      <c r="DT18" s="854"/>
    </row>
    <row r="19" spans="2:124">
      <c r="B19" s="1147" t="s">
        <v>583</v>
      </c>
      <c r="C19" s="855"/>
      <c r="D19" s="856" t="s">
        <v>584</v>
      </c>
      <c r="E19" s="841"/>
      <c r="F19" s="842"/>
      <c r="G19" s="842"/>
      <c r="H19" s="842"/>
      <c r="I19" s="842"/>
      <c r="J19" s="842"/>
      <c r="K19" s="842"/>
      <c r="L19" s="842"/>
      <c r="M19" s="842"/>
      <c r="N19" s="842"/>
      <c r="O19" s="842"/>
      <c r="P19" s="843"/>
      <c r="Q19" s="841"/>
      <c r="R19" s="842"/>
      <c r="S19" s="842"/>
      <c r="T19" s="842"/>
      <c r="U19" s="842"/>
      <c r="V19" s="842"/>
      <c r="W19" s="842"/>
      <c r="X19" s="842"/>
      <c r="Y19" s="842"/>
      <c r="Z19" s="842"/>
      <c r="AA19" s="842"/>
      <c r="AB19" s="843"/>
      <c r="AC19" s="841"/>
      <c r="AD19" s="842"/>
      <c r="AE19" s="842"/>
      <c r="AF19" s="842"/>
      <c r="AG19" s="842"/>
      <c r="AH19" s="842"/>
      <c r="AI19" s="842"/>
      <c r="AJ19" s="842"/>
      <c r="AK19" s="842"/>
      <c r="AL19" s="842"/>
      <c r="AM19" s="842"/>
      <c r="AN19" s="843"/>
      <c r="AO19" s="841"/>
      <c r="AP19" s="842"/>
      <c r="AQ19" s="842"/>
      <c r="AR19" s="842"/>
      <c r="AS19" s="842"/>
      <c r="AT19" s="842"/>
      <c r="AU19" s="842"/>
      <c r="AV19" s="842"/>
      <c r="AW19" s="842"/>
      <c r="AX19" s="842"/>
      <c r="AY19" s="842"/>
      <c r="AZ19" s="843"/>
      <c r="BA19" s="841"/>
      <c r="BB19" s="842"/>
      <c r="BC19" s="842"/>
      <c r="BD19" s="842"/>
      <c r="BE19" s="842"/>
      <c r="BF19" s="842"/>
      <c r="BG19" s="842"/>
      <c r="BH19" s="842"/>
      <c r="BI19" s="842"/>
      <c r="BJ19" s="842"/>
      <c r="BK19" s="842"/>
      <c r="BL19" s="843"/>
      <c r="BM19" s="841"/>
      <c r="BN19" s="842"/>
      <c r="BO19" s="842"/>
      <c r="BP19" s="842"/>
      <c r="BQ19" s="842"/>
      <c r="BR19" s="842"/>
      <c r="BS19" s="842"/>
      <c r="BT19" s="842"/>
      <c r="BU19" s="842"/>
      <c r="BV19" s="842"/>
      <c r="BW19" s="842"/>
      <c r="BX19" s="843"/>
      <c r="BY19" s="841"/>
      <c r="BZ19" s="842"/>
      <c r="CA19" s="842"/>
      <c r="CB19" s="842"/>
      <c r="CC19" s="842"/>
      <c r="CD19" s="842"/>
      <c r="CE19" s="842"/>
      <c r="CF19" s="842"/>
      <c r="CG19" s="842"/>
      <c r="CH19" s="842"/>
      <c r="CI19" s="842"/>
      <c r="CJ19" s="843"/>
      <c r="CK19" s="841"/>
      <c r="CL19" s="842"/>
      <c r="CM19" s="842"/>
      <c r="CN19" s="842"/>
      <c r="CO19" s="842"/>
      <c r="CP19" s="842"/>
      <c r="CQ19" s="842"/>
      <c r="CR19" s="842"/>
      <c r="CS19" s="842"/>
      <c r="CT19" s="842"/>
      <c r="CU19" s="842"/>
      <c r="CV19" s="843"/>
      <c r="CW19" s="841"/>
      <c r="CX19" s="842"/>
      <c r="CY19" s="842"/>
      <c r="CZ19" s="842"/>
      <c r="DA19" s="842"/>
      <c r="DB19" s="842"/>
      <c r="DC19" s="842"/>
      <c r="DD19" s="842"/>
      <c r="DE19" s="842"/>
      <c r="DF19" s="842"/>
      <c r="DG19" s="842"/>
      <c r="DH19" s="843"/>
      <c r="DI19" s="841"/>
      <c r="DJ19" s="842"/>
      <c r="DK19" s="842"/>
      <c r="DL19" s="842"/>
      <c r="DM19" s="842"/>
      <c r="DN19" s="842"/>
      <c r="DO19" s="842"/>
      <c r="DP19" s="842"/>
      <c r="DQ19" s="842"/>
      <c r="DR19" s="842"/>
      <c r="DS19" s="842"/>
      <c r="DT19" s="843"/>
    </row>
    <row r="20" spans="2:124">
      <c r="B20" s="1147"/>
      <c r="C20" s="857"/>
      <c r="D20" s="845" t="s">
        <v>585</v>
      </c>
      <c r="E20" s="846"/>
      <c r="F20" s="847"/>
      <c r="G20" s="847"/>
      <c r="H20" s="847"/>
      <c r="I20" s="847"/>
      <c r="J20" s="847"/>
      <c r="K20" s="847"/>
      <c r="L20" s="847"/>
      <c r="M20" s="847"/>
      <c r="N20" s="847"/>
      <c r="O20" s="847"/>
      <c r="P20" s="848"/>
      <c r="Q20" s="846"/>
      <c r="R20" s="847"/>
      <c r="S20" s="847"/>
      <c r="T20" s="847"/>
      <c r="U20" s="847"/>
      <c r="V20" s="847"/>
      <c r="W20" s="847"/>
      <c r="X20" s="847"/>
      <c r="Y20" s="847"/>
      <c r="Z20" s="847"/>
      <c r="AA20" s="847"/>
      <c r="AB20" s="848"/>
      <c r="AC20" s="846"/>
      <c r="AD20" s="847"/>
      <c r="AE20" s="847"/>
      <c r="AF20" s="847"/>
      <c r="AG20" s="847"/>
      <c r="AH20" s="847"/>
      <c r="AI20" s="847"/>
      <c r="AJ20" s="847"/>
      <c r="AK20" s="847"/>
      <c r="AL20" s="847"/>
      <c r="AM20" s="847"/>
      <c r="AN20" s="848"/>
      <c r="AO20" s="846"/>
      <c r="AP20" s="847"/>
      <c r="AQ20" s="847"/>
      <c r="AR20" s="847"/>
      <c r="AS20" s="847"/>
      <c r="AT20" s="847"/>
      <c r="AU20" s="847"/>
      <c r="AV20" s="847"/>
      <c r="AW20" s="847"/>
      <c r="AX20" s="847"/>
      <c r="AY20" s="847"/>
      <c r="AZ20" s="848"/>
      <c r="BA20" s="846"/>
      <c r="BB20" s="847"/>
      <c r="BC20" s="847"/>
      <c r="BD20" s="847"/>
      <c r="BE20" s="847"/>
      <c r="BF20" s="847"/>
      <c r="BG20" s="847"/>
      <c r="BH20" s="847"/>
      <c r="BI20" s="847"/>
      <c r="BJ20" s="847"/>
      <c r="BK20" s="847"/>
      <c r="BL20" s="848"/>
      <c r="BM20" s="846"/>
      <c r="BN20" s="847"/>
      <c r="BO20" s="847"/>
      <c r="BP20" s="847"/>
      <c r="BQ20" s="847"/>
      <c r="BR20" s="847"/>
      <c r="BS20" s="847"/>
      <c r="BT20" s="847"/>
      <c r="BU20" s="847"/>
      <c r="BV20" s="847"/>
      <c r="BW20" s="847"/>
      <c r="BX20" s="848"/>
      <c r="BY20" s="846"/>
      <c r="BZ20" s="847"/>
      <c r="CA20" s="847"/>
      <c r="CB20" s="847"/>
      <c r="CC20" s="847"/>
      <c r="CD20" s="847"/>
      <c r="CE20" s="847"/>
      <c r="CF20" s="847"/>
      <c r="CG20" s="847"/>
      <c r="CH20" s="847"/>
      <c r="CI20" s="847"/>
      <c r="CJ20" s="848"/>
      <c r="CK20" s="846"/>
      <c r="CL20" s="847"/>
      <c r="CM20" s="847"/>
      <c r="CN20" s="847"/>
      <c r="CO20" s="847"/>
      <c r="CP20" s="847"/>
      <c r="CQ20" s="847"/>
      <c r="CR20" s="847"/>
      <c r="CS20" s="847"/>
      <c r="CT20" s="847"/>
      <c r="CU20" s="847"/>
      <c r="CV20" s="848"/>
      <c r="CW20" s="846"/>
      <c r="CX20" s="847"/>
      <c r="CY20" s="847"/>
      <c r="CZ20" s="847"/>
      <c r="DA20" s="847"/>
      <c r="DB20" s="847"/>
      <c r="DC20" s="847"/>
      <c r="DD20" s="847"/>
      <c r="DE20" s="847"/>
      <c r="DF20" s="847"/>
      <c r="DG20" s="847"/>
      <c r="DH20" s="848"/>
      <c r="DI20" s="846"/>
      <c r="DJ20" s="847"/>
      <c r="DK20" s="847"/>
      <c r="DL20" s="847"/>
      <c r="DM20" s="847"/>
      <c r="DN20" s="847"/>
      <c r="DO20" s="847"/>
      <c r="DP20" s="847"/>
      <c r="DQ20" s="847"/>
      <c r="DR20" s="847"/>
      <c r="DS20" s="847"/>
      <c r="DT20" s="848"/>
    </row>
    <row r="21" spans="2:124">
      <c r="B21" s="1147"/>
      <c r="C21" s="857"/>
      <c r="D21" s="845" t="s">
        <v>586</v>
      </c>
      <c r="E21" s="846"/>
      <c r="F21" s="847"/>
      <c r="G21" s="847"/>
      <c r="H21" s="847"/>
      <c r="I21" s="847"/>
      <c r="J21" s="847"/>
      <c r="K21" s="847"/>
      <c r="L21" s="847"/>
      <c r="M21" s="847"/>
      <c r="N21" s="847"/>
      <c r="O21" s="847"/>
      <c r="P21" s="848"/>
      <c r="Q21" s="846"/>
      <c r="R21" s="847"/>
      <c r="S21" s="847"/>
      <c r="T21" s="847"/>
      <c r="U21" s="847"/>
      <c r="V21" s="847"/>
      <c r="W21" s="847"/>
      <c r="X21" s="847"/>
      <c r="Y21" s="847"/>
      <c r="Z21" s="847"/>
      <c r="AA21" s="847"/>
      <c r="AB21" s="848"/>
      <c r="AC21" s="846"/>
      <c r="AD21" s="847"/>
      <c r="AE21" s="847"/>
      <c r="AF21" s="847"/>
      <c r="AG21" s="847"/>
      <c r="AH21" s="847"/>
      <c r="AI21" s="847"/>
      <c r="AJ21" s="847"/>
      <c r="AK21" s="847"/>
      <c r="AL21" s="847"/>
      <c r="AM21" s="847"/>
      <c r="AN21" s="848"/>
      <c r="AO21" s="846"/>
      <c r="AP21" s="847"/>
      <c r="AQ21" s="847"/>
      <c r="AR21" s="847"/>
      <c r="AS21" s="847"/>
      <c r="AT21" s="847"/>
      <c r="AU21" s="847"/>
      <c r="AV21" s="847"/>
      <c r="AW21" s="847"/>
      <c r="AX21" s="847"/>
      <c r="AY21" s="847"/>
      <c r="AZ21" s="848"/>
      <c r="BA21" s="846"/>
      <c r="BB21" s="847"/>
      <c r="BC21" s="847"/>
      <c r="BD21" s="847"/>
      <c r="BE21" s="847"/>
      <c r="BF21" s="847"/>
      <c r="BG21" s="847"/>
      <c r="BH21" s="847"/>
      <c r="BI21" s="847"/>
      <c r="BJ21" s="847"/>
      <c r="BK21" s="847"/>
      <c r="BL21" s="848"/>
      <c r="BM21" s="846"/>
      <c r="BN21" s="847"/>
      <c r="BO21" s="847"/>
      <c r="BP21" s="847"/>
      <c r="BQ21" s="847"/>
      <c r="BR21" s="847"/>
      <c r="BS21" s="847"/>
      <c r="BT21" s="847"/>
      <c r="BU21" s="847"/>
      <c r="BV21" s="847"/>
      <c r="BW21" s="847"/>
      <c r="BX21" s="848"/>
      <c r="BY21" s="846"/>
      <c r="BZ21" s="847"/>
      <c r="CA21" s="847"/>
      <c r="CB21" s="847"/>
      <c r="CC21" s="847"/>
      <c r="CD21" s="847"/>
      <c r="CE21" s="847"/>
      <c r="CF21" s="847"/>
      <c r="CG21" s="847"/>
      <c r="CH21" s="847"/>
      <c r="CI21" s="847"/>
      <c r="CJ21" s="848"/>
      <c r="CK21" s="846"/>
      <c r="CL21" s="847"/>
      <c r="CM21" s="847"/>
      <c r="CN21" s="847"/>
      <c r="CO21" s="847"/>
      <c r="CP21" s="847"/>
      <c r="CQ21" s="847"/>
      <c r="CR21" s="847"/>
      <c r="CS21" s="847"/>
      <c r="CT21" s="847"/>
      <c r="CU21" s="847"/>
      <c r="CV21" s="848"/>
      <c r="CW21" s="846"/>
      <c r="CX21" s="847"/>
      <c r="CY21" s="847"/>
      <c r="CZ21" s="847"/>
      <c r="DA21" s="847"/>
      <c r="DB21" s="847"/>
      <c r="DC21" s="847"/>
      <c r="DD21" s="847"/>
      <c r="DE21" s="847"/>
      <c r="DF21" s="847"/>
      <c r="DG21" s="847"/>
      <c r="DH21" s="848"/>
      <c r="DI21" s="846"/>
      <c r="DJ21" s="847"/>
      <c r="DK21" s="847"/>
      <c r="DL21" s="847"/>
      <c r="DM21" s="847"/>
      <c r="DN21" s="847"/>
      <c r="DO21" s="847"/>
      <c r="DP21" s="847"/>
      <c r="DQ21" s="847"/>
      <c r="DR21" s="847"/>
      <c r="DS21" s="847"/>
      <c r="DT21" s="848"/>
    </row>
    <row r="22" spans="2:124">
      <c r="B22" s="1147"/>
      <c r="C22" s="857"/>
      <c r="D22" s="980" t="s">
        <v>749</v>
      </c>
      <c r="E22" s="846"/>
      <c r="F22" s="847"/>
      <c r="G22" s="847"/>
      <c r="H22" s="847"/>
      <c r="I22" s="847"/>
      <c r="J22" s="847"/>
      <c r="K22" s="847"/>
      <c r="L22" s="847"/>
      <c r="M22" s="847"/>
      <c r="N22" s="847"/>
      <c r="O22" s="847"/>
      <c r="P22" s="848"/>
      <c r="Q22" s="846"/>
      <c r="R22" s="847"/>
      <c r="S22" s="847"/>
      <c r="T22" s="847"/>
      <c r="U22" s="847"/>
      <c r="V22" s="847"/>
      <c r="W22" s="847"/>
      <c r="X22" s="847"/>
      <c r="Y22" s="847"/>
      <c r="Z22" s="847"/>
      <c r="AA22" s="847"/>
      <c r="AB22" s="848"/>
      <c r="AC22" s="846"/>
      <c r="AD22" s="847"/>
      <c r="AE22" s="847"/>
      <c r="AF22" s="847"/>
      <c r="AG22" s="847"/>
      <c r="AH22" s="847"/>
      <c r="AI22" s="847"/>
      <c r="AJ22" s="847"/>
      <c r="AK22" s="847"/>
      <c r="AL22" s="847"/>
      <c r="AM22" s="847"/>
      <c r="AN22" s="848"/>
      <c r="AO22" s="846"/>
      <c r="AP22" s="847"/>
      <c r="AQ22" s="847"/>
      <c r="AR22" s="847"/>
      <c r="AS22" s="847"/>
      <c r="AT22" s="847"/>
      <c r="AU22" s="847"/>
      <c r="AV22" s="847"/>
      <c r="AW22" s="847"/>
      <c r="AX22" s="847"/>
      <c r="AY22" s="847"/>
      <c r="AZ22" s="848"/>
      <c r="BA22" s="846"/>
      <c r="BB22" s="847"/>
      <c r="BC22" s="847"/>
      <c r="BD22" s="847"/>
      <c r="BE22" s="847"/>
      <c r="BF22" s="847"/>
      <c r="BG22" s="847"/>
      <c r="BH22" s="847"/>
      <c r="BI22" s="847"/>
      <c r="BJ22" s="847"/>
      <c r="BK22" s="847"/>
      <c r="BL22" s="848"/>
      <c r="BM22" s="846"/>
      <c r="BN22" s="847"/>
      <c r="BO22" s="847"/>
      <c r="BP22" s="847"/>
      <c r="BQ22" s="847"/>
      <c r="BR22" s="847"/>
      <c r="BS22" s="847"/>
      <c r="BT22" s="847"/>
      <c r="BU22" s="847"/>
      <c r="BV22" s="847"/>
      <c r="BW22" s="847"/>
      <c r="BX22" s="848"/>
      <c r="BY22" s="846"/>
      <c r="BZ22" s="847"/>
      <c r="CA22" s="847"/>
      <c r="CB22" s="847"/>
      <c r="CC22" s="847"/>
      <c r="CD22" s="847"/>
      <c r="CE22" s="847"/>
      <c r="CF22" s="847"/>
      <c r="CG22" s="847"/>
      <c r="CH22" s="847"/>
      <c r="CI22" s="847"/>
      <c r="CJ22" s="848"/>
      <c r="CK22" s="846"/>
      <c r="CL22" s="847"/>
      <c r="CM22" s="847"/>
      <c r="CN22" s="847"/>
      <c r="CO22" s="847"/>
      <c r="CP22" s="847"/>
      <c r="CQ22" s="847"/>
      <c r="CR22" s="847"/>
      <c r="CS22" s="847"/>
      <c r="CT22" s="847"/>
      <c r="CU22" s="847"/>
      <c r="CV22" s="848"/>
      <c r="CW22" s="846"/>
      <c r="CX22" s="847"/>
      <c r="CY22" s="847"/>
      <c r="CZ22" s="847"/>
      <c r="DA22" s="847"/>
      <c r="DB22" s="847"/>
      <c r="DC22" s="847"/>
      <c r="DD22" s="847"/>
      <c r="DE22" s="847"/>
      <c r="DF22" s="847"/>
      <c r="DG22" s="847"/>
      <c r="DH22" s="848"/>
      <c r="DI22" s="846"/>
      <c r="DJ22" s="847"/>
      <c r="DK22" s="847"/>
      <c r="DL22" s="847"/>
      <c r="DM22" s="847"/>
      <c r="DN22" s="847"/>
      <c r="DO22" s="847"/>
      <c r="DP22" s="847"/>
      <c r="DQ22" s="847"/>
      <c r="DR22" s="847"/>
      <c r="DS22" s="847"/>
      <c r="DT22" s="848"/>
    </row>
    <row r="23" spans="2:124">
      <c r="B23" s="1147"/>
      <c r="C23" s="857"/>
      <c r="D23" s="849" t="s">
        <v>582</v>
      </c>
      <c r="E23" s="846"/>
      <c r="F23" s="847"/>
      <c r="G23" s="847"/>
      <c r="H23" s="847"/>
      <c r="I23" s="847"/>
      <c r="J23" s="847"/>
      <c r="K23" s="847"/>
      <c r="L23" s="847"/>
      <c r="M23" s="847"/>
      <c r="N23" s="847"/>
      <c r="O23" s="847"/>
      <c r="P23" s="848"/>
      <c r="Q23" s="846"/>
      <c r="R23" s="847"/>
      <c r="S23" s="847"/>
      <c r="T23" s="847"/>
      <c r="U23" s="847"/>
      <c r="V23" s="847"/>
      <c r="W23" s="847"/>
      <c r="X23" s="847"/>
      <c r="Y23" s="847"/>
      <c r="Z23" s="847"/>
      <c r="AA23" s="847"/>
      <c r="AB23" s="848"/>
      <c r="AC23" s="846"/>
      <c r="AD23" s="847"/>
      <c r="AE23" s="847"/>
      <c r="AF23" s="847"/>
      <c r="AG23" s="847"/>
      <c r="AH23" s="847"/>
      <c r="AI23" s="847"/>
      <c r="AJ23" s="847"/>
      <c r="AK23" s="847"/>
      <c r="AL23" s="847"/>
      <c r="AM23" s="847"/>
      <c r="AN23" s="848"/>
      <c r="AO23" s="846"/>
      <c r="AP23" s="847"/>
      <c r="AQ23" s="847"/>
      <c r="AR23" s="847"/>
      <c r="AS23" s="847"/>
      <c r="AT23" s="847"/>
      <c r="AU23" s="847"/>
      <c r="AV23" s="847"/>
      <c r="AW23" s="847"/>
      <c r="AX23" s="847"/>
      <c r="AY23" s="847"/>
      <c r="AZ23" s="848"/>
      <c r="BA23" s="846"/>
      <c r="BB23" s="847"/>
      <c r="BC23" s="847"/>
      <c r="BD23" s="847"/>
      <c r="BE23" s="847"/>
      <c r="BF23" s="847"/>
      <c r="BG23" s="847"/>
      <c r="BH23" s="847"/>
      <c r="BI23" s="847"/>
      <c r="BJ23" s="847"/>
      <c r="BK23" s="847"/>
      <c r="BL23" s="848"/>
      <c r="BM23" s="846"/>
      <c r="BN23" s="847"/>
      <c r="BO23" s="847"/>
      <c r="BP23" s="847"/>
      <c r="BQ23" s="847"/>
      <c r="BR23" s="847"/>
      <c r="BS23" s="847"/>
      <c r="BT23" s="847"/>
      <c r="BU23" s="847"/>
      <c r="BV23" s="847"/>
      <c r="BW23" s="847"/>
      <c r="BX23" s="848"/>
      <c r="BY23" s="846"/>
      <c r="BZ23" s="847"/>
      <c r="CA23" s="847"/>
      <c r="CB23" s="847"/>
      <c r="CC23" s="847"/>
      <c r="CD23" s="847"/>
      <c r="CE23" s="847"/>
      <c r="CF23" s="847"/>
      <c r="CG23" s="847"/>
      <c r="CH23" s="847"/>
      <c r="CI23" s="847"/>
      <c r="CJ23" s="848"/>
      <c r="CK23" s="846"/>
      <c r="CL23" s="847"/>
      <c r="CM23" s="847"/>
      <c r="CN23" s="847"/>
      <c r="CO23" s="847"/>
      <c r="CP23" s="847"/>
      <c r="CQ23" s="847"/>
      <c r="CR23" s="847"/>
      <c r="CS23" s="847"/>
      <c r="CT23" s="847"/>
      <c r="CU23" s="847"/>
      <c r="CV23" s="848"/>
      <c r="CW23" s="846"/>
      <c r="CX23" s="847"/>
      <c r="CY23" s="847"/>
      <c r="CZ23" s="847"/>
      <c r="DA23" s="847"/>
      <c r="DB23" s="847"/>
      <c r="DC23" s="847"/>
      <c r="DD23" s="847"/>
      <c r="DE23" s="847"/>
      <c r="DF23" s="847"/>
      <c r="DG23" s="847"/>
      <c r="DH23" s="848"/>
      <c r="DI23" s="846"/>
      <c r="DJ23" s="847"/>
      <c r="DK23" s="847"/>
      <c r="DL23" s="847"/>
      <c r="DM23" s="847"/>
      <c r="DN23" s="847"/>
      <c r="DO23" s="847"/>
      <c r="DP23" s="847"/>
      <c r="DQ23" s="847"/>
      <c r="DR23" s="847"/>
      <c r="DS23" s="847"/>
      <c r="DT23" s="848"/>
    </row>
    <row r="24" spans="2:124">
      <c r="B24" s="1147"/>
      <c r="C24" s="857"/>
      <c r="D24" s="849"/>
      <c r="E24" s="846"/>
      <c r="F24" s="847"/>
      <c r="G24" s="847"/>
      <c r="H24" s="847"/>
      <c r="I24" s="847"/>
      <c r="J24" s="847"/>
      <c r="K24" s="847"/>
      <c r="L24" s="847"/>
      <c r="M24" s="847"/>
      <c r="N24" s="847"/>
      <c r="O24" s="847"/>
      <c r="P24" s="848"/>
      <c r="Q24" s="846"/>
      <c r="R24" s="847"/>
      <c r="S24" s="847"/>
      <c r="T24" s="847"/>
      <c r="U24" s="847"/>
      <c r="V24" s="847"/>
      <c r="W24" s="847"/>
      <c r="X24" s="847"/>
      <c r="Y24" s="847"/>
      <c r="Z24" s="847"/>
      <c r="AA24" s="847"/>
      <c r="AB24" s="848"/>
      <c r="AC24" s="846"/>
      <c r="AD24" s="847"/>
      <c r="AE24" s="847"/>
      <c r="AF24" s="847"/>
      <c r="AG24" s="847"/>
      <c r="AH24" s="847"/>
      <c r="AI24" s="847"/>
      <c r="AJ24" s="847"/>
      <c r="AK24" s="847"/>
      <c r="AL24" s="847"/>
      <c r="AM24" s="847"/>
      <c r="AN24" s="848"/>
      <c r="AO24" s="846"/>
      <c r="AP24" s="847"/>
      <c r="AQ24" s="847"/>
      <c r="AR24" s="847"/>
      <c r="AS24" s="847"/>
      <c r="AT24" s="847"/>
      <c r="AU24" s="847"/>
      <c r="AV24" s="847"/>
      <c r="AW24" s="847"/>
      <c r="AX24" s="847"/>
      <c r="AY24" s="847"/>
      <c r="AZ24" s="848"/>
      <c r="BA24" s="846"/>
      <c r="BB24" s="847"/>
      <c r="BC24" s="847"/>
      <c r="BD24" s="847"/>
      <c r="BE24" s="847"/>
      <c r="BF24" s="847"/>
      <c r="BG24" s="847"/>
      <c r="BH24" s="847"/>
      <c r="BI24" s="847"/>
      <c r="BJ24" s="847"/>
      <c r="BK24" s="847"/>
      <c r="BL24" s="848"/>
      <c r="BM24" s="846"/>
      <c r="BN24" s="847"/>
      <c r="BO24" s="847"/>
      <c r="BP24" s="847"/>
      <c r="BQ24" s="847"/>
      <c r="BR24" s="847"/>
      <c r="BS24" s="847"/>
      <c r="BT24" s="847"/>
      <c r="BU24" s="847"/>
      <c r="BV24" s="847"/>
      <c r="BW24" s="847"/>
      <c r="BX24" s="848"/>
      <c r="BY24" s="846"/>
      <c r="BZ24" s="847"/>
      <c r="CA24" s="847"/>
      <c r="CB24" s="847"/>
      <c r="CC24" s="847"/>
      <c r="CD24" s="847"/>
      <c r="CE24" s="847"/>
      <c r="CF24" s="847"/>
      <c r="CG24" s="847"/>
      <c r="CH24" s="847"/>
      <c r="CI24" s="847"/>
      <c r="CJ24" s="848"/>
      <c r="CK24" s="846"/>
      <c r="CL24" s="847"/>
      <c r="CM24" s="847"/>
      <c r="CN24" s="847"/>
      <c r="CO24" s="847"/>
      <c r="CP24" s="847"/>
      <c r="CQ24" s="847"/>
      <c r="CR24" s="847"/>
      <c r="CS24" s="847"/>
      <c r="CT24" s="847"/>
      <c r="CU24" s="847"/>
      <c r="CV24" s="848"/>
      <c r="CW24" s="846"/>
      <c r="CX24" s="847"/>
      <c r="CY24" s="847"/>
      <c r="CZ24" s="847"/>
      <c r="DA24" s="847"/>
      <c r="DB24" s="847"/>
      <c r="DC24" s="847"/>
      <c r="DD24" s="847"/>
      <c r="DE24" s="847"/>
      <c r="DF24" s="847"/>
      <c r="DG24" s="847"/>
      <c r="DH24" s="848"/>
      <c r="DI24" s="846"/>
      <c r="DJ24" s="847"/>
      <c r="DK24" s="847"/>
      <c r="DL24" s="847"/>
      <c r="DM24" s="847"/>
      <c r="DN24" s="847"/>
      <c r="DO24" s="847"/>
      <c r="DP24" s="847"/>
      <c r="DQ24" s="847"/>
      <c r="DR24" s="847"/>
      <c r="DS24" s="847"/>
      <c r="DT24" s="848"/>
    </row>
    <row r="25" spans="2:124">
      <c r="B25" s="1147"/>
      <c r="C25" s="857"/>
      <c r="D25" s="849"/>
      <c r="E25" s="846"/>
      <c r="F25" s="847"/>
      <c r="G25" s="847"/>
      <c r="H25" s="847"/>
      <c r="I25" s="847"/>
      <c r="J25" s="847"/>
      <c r="K25" s="847"/>
      <c r="L25" s="847"/>
      <c r="M25" s="847"/>
      <c r="N25" s="847"/>
      <c r="O25" s="847"/>
      <c r="P25" s="848"/>
      <c r="Q25" s="846"/>
      <c r="R25" s="847"/>
      <c r="S25" s="847"/>
      <c r="T25" s="847"/>
      <c r="U25" s="847"/>
      <c r="V25" s="847"/>
      <c r="W25" s="847"/>
      <c r="X25" s="847"/>
      <c r="Y25" s="847"/>
      <c r="Z25" s="847"/>
      <c r="AA25" s="847"/>
      <c r="AB25" s="848"/>
      <c r="AC25" s="846"/>
      <c r="AD25" s="847"/>
      <c r="AE25" s="847"/>
      <c r="AF25" s="847"/>
      <c r="AG25" s="847"/>
      <c r="AH25" s="847"/>
      <c r="AI25" s="847"/>
      <c r="AJ25" s="847"/>
      <c r="AK25" s="847"/>
      <c r="AL25" s="847"/>
      <c r="AM25" s="847"/>
      <c r="AN25" s="848"/>
      <c r="AO25" s="846"/>
      <c r="AP25" s="847"/>
      <c r="AQ25" s="847"/>
      <c r="AR25" s="847"/>
      <c r="AS25" s="847"/>
      <c r="AT25" s="847"/>
      <c r="AU25" s="847"/>
      <c r="AV25" s="847"/>
      <c r="AW25" s="847"/>
      <c r="AX25" s="847"/>
      <c r="AY25" s="847"/>
      <c r="AZ25" s="848"/>
      <c r="BA25" s="846"/>
      <c r="BB25" s="847"/>
      <c r="BC25" s="847"/>
      <c r="BD25" s="847"/>
      <c r="BE25" s="847"/>
      <c r="BF25" s="847"/>
      <c r="BG25" s="847"/>
      <c r="BH25" s="847"/>
      <c r="BI25" s="847"/>
      <c r="BJ25" s="847"/>
      <c r="BK25" s="847"/>
      <c r="BL25" s="848"/>
      <c r="BM25" s="846"/>
      <c r="BN25" s="847"/>
      <c r="BO25" s="847"/>
      <c r="BP25" s="847"/>
      <c r="BQ25" s="847"/>
      <c r="BR25" s="847"/>
      <c r="BS25" s="847"/>
      <c r="BT25" s="847"/>
      <c r="BU25" s="847"/>
      <c r="BV25" s="847"/>
      <c r="BW25" s="847"/>
      <c r="BX25" s="848"/>
      <c r="BY25" s="846"/>
      <c r="BZ25" s="847"/>
      <c r="CA25" s="847"/>
      <c r="CB25" s="847"/>
      <c r="CC25" s="847"/>
      <c r="CD25" s="847"/>
      <c r="CE25" s="847"/>
      <c r="CF25" s="847"/>
      <c r="CG25" s="847"/>
      <c r="CH25" s="847"/>
      <c r="CI25" s="847"/>
      <c r="CJ25" s="848"/>
      <c r="CK25" s="846"/>
      <c r="CL25" s="847"/>
      <c r="CM25" s="847"/>
      <c r="CN25" s="847"/>
      <c r="CO25" s="847"/>
      <c r="CP25" s="847"/>
      <c r="CQ25" s="847"/>
      <c r="CR25" s="847"/>
      <c r="CS25" s="847"/>
      <c r="CT25" s="847"/>
      <c r="CU25" s="847"/>
      <c r="CV25" s="848"/>
      <c r="CW25" s="846"/>
      <c r="CX25" s="847"/>
      <c r="CY25" s="847"/>
      <c r="CZ25" s="847"/>
      <c r="DA25" s="847"/>
      <c r="DB25" s="847"/>
      <c r="DC25" s="847"/>
      <c r="DD25" s="847"/>
      <c r="DE25" s="847"/>
      <c r="DF25" s="847"/>
      <c r="DG25" s="847"/>
      <c r="DH25" s="848"/>
      <c r="DI25" s="846"/>
      <c r="DJ25" s="847"/>
      <c r="DK25" s="847"/>
      <c r="DL25" s="847"/>
      <c r="DM25" s="847"/>
      <c r="DN25" s="847"/>
      <c r="DO25" s="847"/>
      <c r="DP25" s="847"/>
      <c r="DQ25" s="847"/>
      <c r="DR25" s="847"/>
      <c r="DS25" s="847"/>
      <c r="DT25" s="848"/>
    </row>
    <row r="26" spans="2:124">
      <c r="B26" s="1147"/>
      <c r="C26" s="857"/>
      <c r="D26" s="849"/>
      <c r="E26" s="846"/>
      <c r="F26" s="847"/>
      <c r="G26" s="847"/>
      <c r="H26" s="847"/>
      <c r="I26" s="847"/>
      <c r="J26" s="847"/>
      <c r="K26" s="847"/>
      <c r="L26" s="847"/>
      <c r="M26" s="847"/>
      <c r="N26" s="847"/>
      <c r="O26" s="847"/>
      <c r="P26" s="848"/>
      <c r="Q26" s="846"/>
      <c r="R26" s="847"/>
      <c r="S26" s="847"/>
      <c r="T26" s="847"/>
      <c r="U26" s="847"/>
      <c r="V26" s="847"/>
      <c r="W26" s="847"/>
      <c r="X26" s="847"/>
      <c r="Y26" s="847"/>
      <c r="Z26" s="847"/>
      <c r="AA26" s="847"/>
      <c r="AB26" s="848"/>
      <c r="AC26" s="846"/>
      <c r="AD26" s="847"/>
      <c r="AE26" s="847"/>
      <c r="AF26" s="847"/>
      <c r="AG26" s="847"/>
      <c r="AH26" s="847"/>
      <c r="AI26" s="847"/>
      <c r="AJ26" s="847"/>
      <c r="AK26" s="847"/>
      <c r="AL26" s="847"/>
      <c r="AM26" s="847"/>
      <c r="AN26" s="848"/>
      <c r="AO26" s="846"/>
      <c r="AP26" s="847"/>
      <c r="AQ26" s="847"/>
      <c r="AR26" s="847"/>
      <c r="AS26" s="847"/>
      <c r="AT26" s="847"/>
      <c r="AU26" s="847"/>
      <c r="AV26" s="847"/>
      <c r="AW26" s="847"/>
      <c r="AX26" s="847"/>
      <c r="AY26" s="847"/>
      <c r="AZ26" s="848"/>
      <c r="BA26" s="846"/>
      <c r="BB26" s="847"/>
      <c r="BC26" s="847"/>
      <c r="BD26" s="847"/>
      <c r="BE26" s="847"/>
      <c r="BF26" s="847"/>
      <c r="BG26" s="847"/>
      <c r="BH26" s="847"/>
      <c r="BI26" s="847"/>
      <c r="BJ26" s="847"/>
      <c r="BK26" s="847"/>
      <c r="BL26" s="848"/>
      <c r="BM26" s="846"/>
      <c r="BN26" s="847"/>
      <c r="BO26" s="847"/>
      <c r="BP26" s="847"/>
      <c r="BQ26" s="847"/>
      <c r="BR26" s="847"/>
      <c r="BS26" s="847"/>
      <c r="BT26" s="847"/>
      <c r="BU26" s="847"/>
      <c r="BV26" s="847"/>
      <c r="BW26" s="847"/>
      <c r="BX26" s="848"/>
      <c r="BY26" s="846"/>
      <c r="BZ26" s="847"/>
      <c r="CA26" s="847"/>
      <c r="CB26" s="847"/>
      <c r="CC26" s="847"/>
      <c r="CD26" s="847"/>
      <c r="CE26" s="847"/>
      <c r="CF26" s="847"/>
      <c r="CG26" s="847"/>
      <c r="CH26" s="847"/>
      <c r="CI26" s="847"/>
      <c r="CJ26" s="848"/>
      <c r="CK26" s="846"/>
      <c r="CL26" s="847"/>
      <c r="CM26" s="847"/>
      <c r="CN26" s="847"/>
      <c r="CO26" s="847"/>
      <c r="CP26" s="847"/>
      <c r="CQ26" s="847"/>
      <c r="CR26" s="847"/>
      <c r="CS26" s="847"/>
      <c r="CT26" s="847"/>
      <c r="CU26" s="847"/>
      <c r="CV26" s="848"/>
      <c r="CW26" s="846"/>
      <c r="CX26" s="847"/>
      <c r="CY26" s="847"/>
      <c r="CZ26" s="847"/>
      <c r="DA26" s="847"/>
      <c r="DB26" s="847"/>
      <c r="DC26" s="847"/>
      <c r="DD26" s="847"/>
      <c r="DE26" s="847"/>
      <c r="DF26" s="847"/>
      <c r="DG26" s="847"/>
      <c r="DH26" s="848"/>
      <c r="DI26" s="846"/>
      <c r="DJ26" s="847"/>
      <c r="DK26" s="847"/>
      <c r="DL26" s="847"/>
      <c r="DM26" s="847"/>
      <c r="DN26" s="847"/>
      <c r="DO26" s="847"/>
      <c r="DP26" s="847"/>
      <c r="DQ26" s="847"/>
      <c r="DR26" s="847"/>
      <c r="DS26" s="847"/>
      <c r="DT26" s="848"/>
    </row>
    <row r="27" spans="2:124">
      <c r="B27" s="1147"/>
      <c r="C27" s="857"/>
      <c r="D27" s="849"/>
      <c r="E27" s="846"/>
      <c r="F27" s="847"/>
      <c r="G27" s="847"/>
      <c r="H27" s="847"/>
      <c r="I27" s="847"/>
      <c r="J27" s="847"/>
      <c r="K27" s="847"/>
      <c r="L27" s="847"/>
      <c r="M27" s="847"/>
      <c r="N27" s="847"/>
      <c r="O27" s="847"/>
      <c r="P27" s="848"/>
      <c r="Q27" s="846"/>
      <c r="R27" s="847"/>
      <c r="S27" s="847"/>
      <c r="T27" s="847"/>
      <c r="U27" s="847"/>
      <c r="V27" s="847"/>
      <c r="W27" s="847"/>
      <c r="X27" s="847"/>
      <c r="Y27" s="847"/>
      <c r="Z27" s="847"/>
      <c r="AA27" s="847"/>
      <c r="AB27" s="848"/>
      <c r="AC27" s="846"/>
      <c r="AD27" s="847"/>
      <c r="AE27" s="847"/>
      <c r="AF27" s="847"/>
      <c r="AG27" s="847"/>
      <c r="AH27" s="847"/>
      <c r="AI27" s="847"/>
      <c r="AJ27" s="847"/>
      <c r="AK27" s="847"/>
      <c r="AL27" s="847"/>
      <c r="AM27" s="847"/>
      <c r="AN27" s="848"/>
      <c r="AO27" s="846"/>
      <c r="AP27" s="847"/>
      <c r="AQ27" s="847"/>
      <c r="AR27" s="847"/>
      <c r="AS27" s="847"/>
      <c r="AT27" s="847"/>
      <c r="AU27" s="847"/>
      <c r="AV27" s="847"/>
      <c r="AW27" s="847"/>
      <c r="AX27" s="847"/>
      <c r="AY27" s="847"/>
      <c r="AZ27" s="848"/>
      <c r="BA27" s="846"/>
      <c r="BB27" s="847"/>
      <c r="BC27" s="847"/>
      <c r="BD27" s="847"/>
      <c r="BE27" s="847"/>
      <c r="BF27" s="847"/>
      <c r="BG27" s="847"/>
      <c r="BH27" s="847"/>
      <c r="BI27" s="847"/>
      <c r="BJ27" s="847"/>
      <c r="BK27" s="847"/>
      <c r="BL27" s="848"/>
      <c r="BM27" s="846"/>
      <c r="BN27" s="847"/>
      <c r="BO27" s="847"/>
      <c r="BP27" s="847"/>
      <c r="BQ27" s="847"/>
      <c r="BR27" s="847"/>
      <c r="BS27" s="847"/>
      <c r="BT27" s="847"/>
      <c r="BU27" s="847"/>
      <c r="BV27" s="847"/>
      <c r="BW27" s="847"/>
      <c r="BX27" s="848"/>
      <c r="BY27" s="846"/>
      <c r="BZ27" s="847"/>
      <c r="CA27" s="847"/>
      <c r="CB27" s="847"/>
      <c r="CC27" s="847"/>
      <c r="CD27" s="847"/>
      <c r="CE27" s="847"/>
      <c r="CF27" s="847"/>
      <c r="CG27" s="847"/>
      <c r="CH27" s="847"/>
      <c r="CI27" s="847"/>
      <c r="CJ27" s="848"/>
      <c r="CK27" s="846"/>
      <c r="CL27" s="847"/>
      <c r="CM27" s="847"/>
      <c r="CN27" s="847"/>
      <c r="CO27" s="847"/>
      <c r="CP27" s="847"/>
      <c r="CQ27" s="847"/>
      <c r="CR27" s="847"/>
      <c r="CS27" s="847"/>
      <c r="CT27" s="847"/>
      <c r="CU27" s="847"/>
      <c r="CV27" s="848"/>
      <c r="CW27" s="846"/>
      <c r="CX27" s="847"/>
      <c r="CY27" s="847"/>
      <c r="CZ27" s="847"/>
      <c r="DA27" s="847"/>
      <c r="DB27" s="847"/>
      <c r="DC27" s="847"/>
      <c r="DD27" s="847"/>
      <c r="DE27" s="847"/>
      <c r="DF27" s="847"/>
      <c r="DG27" s="847"/>
      <c r="DH27" s="848"/>
      <c r="DI27" s="846"/>
      <c r="DJ27" s="847"/>
      <c r="DK27" s="847"/>
      <c r="DL27" s="847"/>
      <c r="DM27" s="847"/>
      <c r="DN27" s="847"/>
      <c r="DO27" s="847"/>
      <c r="DP27" s="847"/>
      <c r="DQ27" s="847"/>
      <c r="DR27" s="847"/>
      <c r="DS27" s="847"/>
      <c r="DT27" s="848"/>
    </row>
    <row r="28" spans="2:124">
      <c r="B28" s="1147"/>
      <c r="C28" s="857"/>
      <c r="D28" s="849"/>
      <c r="E28" s="846"/>
      <c r="F28" s="847"/>
      <c r="G28" s="847"/>
      <c r="H28" s="847"/>
      <c r="I28" s="847"/>
      <c r="J28" s="847"/>
      <c r="K28" s="847"/>
      <c r="L28" s="847"/>
      <c r="M28" s="847"/>
      <c r="N28" s="847"/>
      <c r="O28" s="847"/>
      <c r="P28" s="848"/>
      <c r="Q28" s="846"/>
      <c r="R28" s="847"/>
      <c r="S28" s="847"/>
      <c r="T28" s="847"/>
      <c r="U28" s="847"/>
      <c r="V28" s="847"/>
      <c r="W28" s="847"/>
      <c r="X28" s="847"/>
      <c r="Y28" s="847"/>
      <c r="Z28" s="847"/>
      <c r="AA28" s="847"/>
      <c r="AB28" s="848"/>
      <c r="AC28" s="846"/>
      <c r="AD28" s="847"/>
      <c r="AE28" s="847"/>
      <c r="AF28" s="847"/>
      <c r="AG28" s="847"/>
      <c r="AH28" s="847"/>
      <c r="AI28" s="847"/>
      <c r="AJ28" s="847"/>
      <c r="AK28" s="847"/>
      <c r="AL28" s="847"/>
      <c r="AM28" s="847"/>
      <c r="AN28" s="848"/>
      <c r="AO28" s="846"/>
      <c r="AP28" s="847"/>
      <c r="AQ28" s="847"/>
      <c r="AR28" s="847"/>
      <c r="AS28" s="847"/>
      <c r="AT28" s="847"/>
      <c r="AU28" s="847"/>
      <c r="AV28" s="847"/>
      <c r="AW28" s="847"/>
      <c r="AX28" s="847"/>
      <c r="AY28" s="847"/>
      <c r="AZ28" s="848"/>
      <c r="BA28" s="846"/>
      <c r="BB28" s="847"/>
      <c r="BC28" s="847"/>
      <c r="BD28" s="847"/>
      <c r="BE28" s="847"/>
      <c r="BF28" s="847"/>
      <c r="BG28" s="847"/>
      <c r="BH28" s="847"/>
      <c r="BI28" s="847"/>
      <c r="BJ28" s="847"/>
      <c r="BK28" s="847"/>
      <c r="BL28" s="848"/>
      <c r="BM28" s="846"/>
      <c r="BN28" s="847"/>
      <c r="BO28" s="847"/>
      <c r="BP28" s="847"/>
      <c r="BQ28" s="847"/>
      <c r="BR28" s="847"/>
      <c r="BS28" s="847"/>
      <c r="BT28" s="847"/>
      <c r="BU28" s="847"/>
      <c r="BV28" s="847"/>
      <c r="BW28" s="847"/>
      <c r="BX28" s="848"/>
      <c r="BY28" s="846"/>
      <c r="BZ28" s="847"/>
      <c r="CA28" s="847"/>
      <c r="CB28" s="847"/>
      <c r="CC28" s="847"/>
      <c r="CD28" s="847"/>
      <c r="CE28" s="847"/>
      <c r="CF28" s="847"/>
      <c r="CG28" s="847"/>
      <c r="CH28" s="847"/>
      <c r="CI28" s="847"/>
      <c r="CJ28" s="848"/>
      <c r="CK28" s="846"/>
      <c r="CL28" s="847"/>
      <c r="CM28" s="847"/>
      <c r="CN28" s="847"/>
      <c r="CO28" s="847"/>
      <c r="CP28" s="847"/>
      <c r="CQ28" s="847"/>
      <c r="CR28" s="847"/>
      <c r="CS28" s="847"/>
      <c r="CT28" s="847"/>
      <c r="CU28" s="847"/>
      <c r="CV28" s="848"/>
      <c r="CW28" s="846"/>
      <c r="CX28" s="847"/>
      <c r="CY28" s="847"/>
      <c r="CZ28" s="847"/>
      <c r="DA28" s="847"/>
      <c r="DB28" s="847"/>
      <c r="DC28" s="847"/>
      <c r="DD28" s="847"/>
      <c r="DE28" s="847"/>
      <c r="DF28" s="847"/>
      <c r="DG28" s="847"/>
      <c r="DH28" s="848"/>
      <c r="DI28" s="846"/>
      <c r="DJ28" s="847"/>
      <c r="DK28" s="847"/>
      <c r="DL28" s="847"/>
      <c r="DM28" s="847"/>
      <c r="DN28" s="847"/>
      <c r="DO28" s="847"/>
      <c r="DP28" s="847"/>
      <c r="DQ28" s="847"/>
      <c r="DR28" s="847"/>
      <c r="DS28" s="847"/>
      <c r="DT28" s="848"/>
    </row>
    <row r="29" spans="2:124">
      <c r="B29" s="1147"/>
      <c r="C29" s="857"/>
      <c r="D29" s="849"/>
      <c r="E29" s="846"/>
      <c r="F29" s="847"/>
      <c r="G29" s="847"/>
      <c r="H29" s="847"/>
      <c r="I29" s="847"/>
      <c r="J29" s="847"/>
      <c r="K29" s="847"/>
      <c r="L29" s="847"/>
      <c r="M29" s="847"/>
      <c r="N29" s="847"/>
      <c r="O29" s="847"/>
      <c r="P29" s="848"/>
      <c r="Q29" s="846"/>
      <c r="R29" s="847"/>
      <c r="S29" s="847"/>
      <c r="T29" s="847"/>
      <c r="U29" s="847"/>
      <c r="V29" s="847"/>
      <c r="W29" s="847"/>
      <c r="X29" s="847"/>
      <c r="Y29" s="847"/>
      <c r="Z29" s="847"/>
      <c r="AA29" s="847"/>
      <c r="AB29" s="848"/>
      <c r="AC29" s="846"/>
      <c r="AD29" s="847"/>
      <c r="AE29" s="847"/>
      <c r="AF29" s="847"/>
      <c r="AG29" s="847"/>
      <c r="AH29" s="847"/>
      <c r="AI29" s="847"/>
      <c r="AJ29" s="847"/>
      <c r="AK29" s="847"/>
      <c r="AL29" s="847"/>
      <c r="AM29" s="847"/>
      <c r="AN29" s="848"/>
      <c r="AO29" s="846"/>
      <c r="AP29" s="847"/>
      <c r="AQ29" s="847"/>
      <c r="AR29" s="847"/>
      <c r="AS29" s="847"/>
      <c r="AT29" s="847"/>
      <c r="AU29" s="847"/>
      <c r="AV29" s="847"/>
      <c r="AW29" s="847"/>
      <c r="AX29" s="847"/>
      <c r="AY29" s="847"/>
      <c r="AZ29" s="848"/>
      <c r="BA29" s="846"/>
      <c r="BB29" s="847"/>
      <c r="BC29" s="847"/>
      <c r="BD29" s="847"/>
      <c r="BE29" s="847"/>
      <c r="BF29" s="847"/>
      <c r="BG29" s="847"/>
      <c r="BH29" s="847"/>
      <c r="BI29" s="847"/>
      <c r="BJ29" s="847"/>
      <c r="BK29" s="847"/>
      <c r="BL29" s="848"/>
      <c r="BM29" s="846"/>
      <c r="BN29" s="847"/>
      <c r="BO29" s="847"/>
      <c r="BP29" s="847"/>
      <c r="BQ29" s="847"/>
      <c r="BR29" s="847"/>
      <c r="BS29" s="847"/>
      <c r="BT29" s="847"/>
      <c r="BU29" s="847"/>
      <c r="BV29" s="847"/>
      <c r="BW29" s="847"/>
      <c r="BX29" s="848"/>
      <c r="BY29" s="846"/>
      <c r="BZ29" s="847"/>
      <c r="CA29" s="847"/>
      <c r="CB29" s="847"/>
      <c r="CC29" s="847"/>
      <c r="CD29" s="847"/>
      <c r="CE29" s="847"/>
      <c r="CF29" s="847"/>
      <c r="CG29" s="847"/>
      <c r="CH29" s="847"/>
      <c r="CI29" s="847"/>
      <c r="CJ29" s="848"/>
      <c r="CK29" s="846"/>
      <c r="CL29" s="847"/>
      <c r="CM29" s="847"/>
      <c r="CN29" s="847"/>
      <c r="CO29" s="847"/>
      <c r="CP29" s="847"/>
      <c r="CQ29" s="847"/>
      <c r="CR29" s="847"/>
      <c r="CS29" s="847"/>
      <c r="CT29" s="847"/>
      <c r="CU29" s="847"/>
      <c r="CV29" s="848"/>
      <c r="CW29" s="846"/>
      <c r="CX29" s="847"/>
      <c r="CY29" s="847"/>
      <c r="CZ29" s="847"/>
      <c r="DA29" s="847"/>
      <c r="DB29" s="847"/>
      <c r="DC29" s="847"/>
      <c r="DD29" s="847"/>
      <c r="DE29" s="847"/>
      <c r="DF29" s="847"/>
      <c r="DG29" s="847"/>
      <c r="DH29" s="848"/>
      <c r="DI29" s="846"/>
      <c r="DJ29" s="847"/>
      <c r="DK29" s="847"/>
      <c r="DL29" s="847"/>
      <c r="DM29" s="847"/>
      <c r="DN29" s="847"/>
      <c r="DO29" s="847"/>
      <c r="DP29" s="847"/>
      <c r="DQ29" s="847"/>
      <c r="DR29" s="847"/>
      <c r="DS29" s="847"/>
      <c r="DT29" s="848"/>
    </row>
    <row r="30" spans="2:124">
      <c r="B30" s="1147"/>
      <c r="C30" s="857"/>
      <c r="D30" s="849"/>
      <c r="E30" s="846"/>
      <c r="F30" s="847"/>
      <c r="G30" s="847"/>
      <c r="H30" s="847"/>
      <c r="I30" s="847"/>
      <c r="J30" s="847"/>
      <c r="K30" s="847"/>
      <c r="L30" s="847"/>
      <c r="M30" s="847"/>
      <c r="N30" s="847"/>
      <c r="O30" s="847"/>
      <c r="P30" s="848"/>
      <c r="Q30" s="846"/>
      <c r="R30" s="847"/>
      <c r="S30" s="847"/>
      <c r="T30" s="847"/>
      <c r="U30" s="847"/>
      <c r="V30" s="847"/>
      <c r="W30" s="847"/>
      <c r="X30" s="847"/>
      <c r="Y30" s="847"/>
      <c r="Z30" s="847"/>
      <c r="AA30" s="847"/>
      <c r="AB30" s="848"/>
      <c r="AC30" s="846"/>
      <c r="AD30" s="847"/>
      <c r="AE30" s="847"/>
      <c r="AF30" s="847"/>
      <c r="AG30" s="847"/>
      <c r="AH30" s="847"/>
      <c r="AI30" s="847"/>
      <c r="AJ30" s="847"/>
      <c r="AK30" s="847"/>
      <c r="AL30" s="847"/>
      <c r="AM30" s="847"/>
      <c r="AN30" s="848"/>
      <c r="AO30" s="846"/>
      <c r="AP30" s="847"/>
      <c r="AQ30" s="847"/>
      <c r="AR30" s="847"/>
      <c r="AS30" s="847"/>
      <c r="AT30" s="847"/>
      <c r="AU30" s="847"/>
      <c r="AV30" s="847"/>
      <c r="AW30" s="847"/>
      <c r="AX30" s="847"/>
      <c r="AY30" s="847"/>
      <c r="AZ30" s="848"/>
      <c r="BA30" s="846"/>
      <c r="BB30" s="847"/>
      <c r="BC30" s="847"/>
      <c r="BD30" s="847"/>
      <c r="BE30" s="847"/>
      <c r="BF30" s="847"/>
      <c r="BG30" s="847"/>
      <c r="BH30" s="847"/>
      <c r="BI30" s="847"/>
      <c r="BJ30" s="847"/>
      <c r="BK30" s="847"/>
      <c r="BL30" s="848"/>
      <c r="BM30" s="846"/>
      <c r="BN30" s="847"/>
      <c r="BO30" s="847"/>
      <c r="BP30" s="847"/>
      <c r="BQ30" s="847"/>
      <c r="BR30" s="847"/>
      <c r="BS30" s="847"/>
      <c r="BT30" s="847"/>
      <c r="BU30" s="847"/>
      <c r="BV30" s="847"/>
      <c r="BW30" s="847"/>
      <c r="BX30" s="848"/>
      <c r="BY30" s="846"/>
      <c r="BZ30" s="847"/>
      <c r="CA30" s="847"/>
      <c r="CB30" s="847"/>
      <c r="CC30" s="847"/>
      <c r="CD30" s="847"/>
      <c r="CE30" s="847"/>
      <c r="CF30" s="847"/>
      <c r="CG30" s="847"/>
      <c r="CH30" s="847"/>
      <c r="CI30" s="847"/>
      <c r="CJ30" s="848"/>
      <c r="CK30" s="846"/>
      <c r="CL30" s="847"/>
      <c r="CM30" s="847"/>
      <c r="CN30" s="847"/>
      <c r="CO30" s="847"/>
      <c r="CP30" s="847"/>
      <c r="CQ30" s="847"/>
      <c r="CR30" s="847"/>
      <c r="CS30" s="847"/>
      <c r="CT30" s="847"/>
      <c r="CU30" s="847"/>
      <c r="CV30" s="848"/>
      <c r="CW30" s="846"/>
      <c r="CX30" s="847"/>
      <c r="CY30" s="847"/>
      <c r="CZ30" s="847"/>
      <c r="DA30" s="847"/>
      <c r="DB30" s="847"/>
      <c r="DC30" s="847"/>
      <c r="DD30" s="847"/>
      <c r="DE30" s="847"/>
      <c r="DF30" s="847"/>
      <c r="DG30" s="847"/>
      <c r="DH30" s="848"/>
      <c r="DI30" s="846"/>
      <c r="DJ30" s="847"/>
      <c r="DK30" s="847"/>
      <c r="DL30" s="847"/>
      <c r="DM30" s="847"/>
      <c r="DN30" s="847"/>
      <c r="DO30" s="847"/>
      <c r="DP30" s="847"/>
      <c r="DQ30" s="847"/>
      <c r="DR30" s="847"/>
      <c r="DS30" s="847"/>
      <c r="DT30" s="848"/>
    </row>
    <row r="31" spans="2:124">
      <c r="B31" s="1147"/>
      <c r="C31" s="857"/>
      <c r="D31" s="849"/>
      <c r="E31" s="846"/>
      <c r="F31" s="847"/>
      <c r="G31" s="847"/>
      <c r="H31" s="847"/>
      <c r="I31" s="847"/>
      <c r="J31" s="847"/>
      <c r="K31" s="847"/>
      <c r="L31" s="847"/>
      <c r="M31" s="847"/>
      <c r="N31" s="847"/>
      <c r="O31" s="847"/>
      <c r="P31" s="848"/>
      <c r="Q31" s="846"/>
      <c r="R31" s="847"/>
      <c r="S31" s="847"/>
      <c r="T31" s="847"/>
      <c r="U31" s="847"/>
      <c r="V31" s="847"/>
      <c r="W31" s="847"/>
      <c r="X31" s="847"/>
      <c r="Y31" s="847"/>
      <c r="Z31" s="847"/>
      <c r="AA31" s="847"/>
      <c r="AB31" s="848"/>
      <c r="AC31" s="846"/>
      <c r="AD31" s="847"/>
      <c r="AE31" s="847"/>
      <c r="AF31" s="847"/>
      <c r="AG31" s="847"/>
      <c r="AH31" s="847"/>
      <c r="AI31" s="847"/>
      <c r="AJ31" s="847"/>
      <c r="AK31" s="847"/>
      <c r="AL31" s="847"/>
      <c r="AM31" s="847"/>
      <c r="AN31" s="848"/>
      <c r="AO31" s="846"/>
      <c r="AP31" s="847"/>
      <c r="AQ31" s="847"/>
      <c r="AR31" s="847"/>
      <c r="AS31" s="847"/>
      <c r="AT31" s="847"/>
      <c r="AU31" s="847"/>
      <c r="AV31" s="847"/>
      <c r="AW31" s="847"/>
      <c r="AX31" s="847"/>
      <c r="AY31" s="847"/>
      <c r="AZ31" s="848"/>
      <c r="BA31" s="846"/>
      <c r="BB31" s="847"/>
      <c r="BC31" s="847"/>
      <c r="BD31" s="847"/>
      <c r="BE31" s="847"/>
      <c r="BF31" s="847"/>
      <c r="BG31" s="847"/>
      <c r="BH31" s="847"/>
      <c r="BI31" s="847"/>
      <c r="BJ31" s="847"/>
      <c r="BK31" s="847"/>
      <c r="BL31" s="848"/>
      <c r="BM31" s="846"/>
      <c r="BN31" s="847"/>
      <c r="BO31" s="847"/>
      <c r="BP31" s="847"/>
      <c r="BQ31" s="847"/>
      <c r="BR31" s="847"/>
      <c r="BS31" s="847"/>
      <c r="BT31" s="847"/>
      <c r="BU31" s="847"/>
      <c r="BV31" s="847"/>
      <c r="BW31" s="847"/>
      <c r="BX31" s="848"/>
      <c r="BY31" s="846"/>
      <c r="BZ31" s="847"/>
      <c r="CA31" s="847"/>
      <c r="CB31" s="847"/>
      <c r="CC31" s="847"/>
      <c r="CD31" s="847"/>
      <c r="CE31" s="847"/>
      <c r="CF31" s="847"/>
      <c r="CG31" s="847"/>
      <c r="CH31" s="847"/>
      <c r="CI31" s="847"/>
      <c r="CJ31" s="848"/>
      <c r="CK31" s="846"/>
      <c r="CL31" s="847"/>
      <c r="CM31" s="847"/>
      <c r="CN31" s="847"/>
      <c r="CO31" s="847"/>
      <c r="CP31" s="847"/>
      <c r="CQ31" s="847"/>
      <c r="CR31" s="847"/>
      <c r="CS31" s="847"/>
      <c r="CT31" s="847"/>
      <c r="CU31" s="847"/>
      <c r="CV31" s="848"/>
      <c r="CW31" s="846"/>
      <c r="CX31" s="847"/>
      <c r="CY31" s="847"/>
      <c r="CZ31" s="847"/>
      <c r="DA31" s="847"/>
      <c r="DB31" s="847"/>
      <c r="DC31" s="847"/>
      <c r="DD31" s="847"/>
      <c r="DE31" s="847"/>
      <c r="DF31" s="847"/>
      <c r="DG31" s="847"/>
      <c r="DH31" s="848"/>
      <c r="DI31" s="846"/>
      <c r="DJ31" s="847"/>
      <c r="DK31" s="847"/>
      <c r="DL31" s="847"/>
      <c r="DM31" s="847"/>
      <c r="DN31" s="847"/>
      <c r="DO31" s="847"/>
      <c r="DP31" s="847"/>
      <c r="DQ31" s="847"/>
      <c r="DR31" s="847"/>
      <c r="DS31" s="847"/>
      <c r="DT31" s="848"/>
    </row>
    <row r="32" spans="2:124">
      <c r="B32" s="1147"/>
      <c r="C32" s="857"/>
      <c r="D32" s="845"/>
      <c r="E32" s="846"/>
      <c r="F32" s="847"/>
      <c r="G32" s="847"/>
      <c r="H32" s="847"/>
      <c r="I32" s="847"/>
      <c r="J32" s="847"/>
      <c r="K32" s="847"/>
      <c r="L32" s="847" t="s">
        <v>587</v>
      </c>
      <c r="M32" s="847"/>
      <c r="N32" s="847"/>
      <c r="O32" s="847"/>
      <c r="P32" s="848"/>
      <c r="Q32" s="846"/>
      <c r="R32" s="847"/>
      <c r="S32" s="847"/>
      <c r="T32" s="847"/>
      <c r="U32" s="847"/>
      <c r="V32" s="847"/>
      <c r="W32" s="847"/>
      <c r="X32" s="847"/>
      <c r="Y32" s="847"/>
      <c r="Z32" s="847"/>
      <c r="AA32" s="847"/>
      <c r="AB32" s="848"/>
      <c r="AC32" s="846"/>
      <c r="AD32" s="847"/>
      <c r="AE32" s="847"/>
      <c r="AF32" s="847"/>
      <c r="AG32" s="847"/>
      <c r="AH32" s="847"/>
      <c r="AI32" s="847"/>
      <c r="AJ32" s="847"/>
      <c r="AK32" s="847"/>
      <c r="AL32" s="847"/>
      <c r="AM32" s="847"/>
      <c r="AN32" s="848"/>
      <c r="AO32" s="846"/>
      <c r="AP32" s="847"/>
      <c r="AQ32" s="847"/>
      <c r="AR32" s="847"/>
      <c r="AS32" s="847"/>
      <c r="AT32" s="847"/>
      <c r="AU32" s="847"/>
      <c r="AV32" s="847"/>
      <c r="AW32" s="847"/>
      <c r="AX32" s="847"/>
      <c r="AY32" s="847"/>
      <c r="AZ32" s="848"/>
      <c r="BA32" s="846"/>
      <c r="BB32" s="847"/>
      <c r="BC32" s="847"/>
      <c r="BD32" s="847"/>
      <c r="BE32" s="847"/>
      <c r="BF32" s="847"/>
      <c r="BG32" s="847"/>
      <c r="BH32" s="847"/>
      <c r="BI32" s="847"/>
      <c r="BJ32" s="847"/>
      <c r="BK32" s="847"/>
      <c r="BL32" s="848"/>
      <c r="BM32" s="846"/>
      <c r="BN32" s="847"/>
      <c r="BO32" s="847"/>
      <c r="BP32" s="847"/>
      <c r="BQ32" s="847"/>
      <c r="BR32" s="847"/>
      <c r="BS32" s="847"/>
      <c r="BT32" s="847"/>
      <c r="BU32" s="847"/>
      <c r="BV32" s="847"/>
      <c r="BW32" s="847"/>
      <c r="BX32" s="848"/>
      <c r="BY32" s="846"/>
      <c r="BZ32" s="847"/>
      <c r="CA32" s="847"/>
      <c r="CB32" s="847"/>
      <c r="CC32" s="847"/>
      <c r="CD32" s="847"/>
      <c r="CE32" s="847"/>
      <c r="CF32" s="847"/>
      <c r="CG32" s="847"/>
      <c r="CH32" s="847"/>
      <c r="CI32" s="847"/>
      <c r="CJ32" s="848"/>
      <c r="CK32" s="846"/>
      <c r="CL32" s="847"/>
      <c r="CM32" s="847"/>
      <c r="CN32" s="847"/>
      <c r="CO32" s="847"/>
      <c r="CP32" s="847"/>
      <c r="CQ32" s="847"/>
      <c r="CR32" s="847"/>
      <c r="CS32" s="847"/>
      <c r="CT32" s="847"/>
      <c r="CU32" s="847"/>
      <c r="CV32" s="848"/>
      <c r="CW32" s="846"/>
      <c r="CX32" s="847"/>
      <c r="CY32" s="847"/>
      <c r="CZ32" s="847"/>
      <c r="DA32" s="847"/>
      <c r="DB32" s="847"/>
      <c r="DC32" s="847"/>
      <c r="DD32" s="847"/>
      <c r="DE32" s="847"/>
      <c r="DF32" s="847"/>
      <c r="DG32" s="847"/>
      <c r="DH32" s="848"/>
      <c r="DI32" s="846"/>
      <c r="DJ32" s="847"/>
      <c r="DK32" s="847"/>
      <c r="DL32" s="847"/>
      <c r="DM32" s="847"/>
      <c r="DN32" s="847"/>
      <c r="DO32" s="847"/>
      <c r="DP32" s="847"/>
      <c r="DQ32" s="847"/>
      <c r="DR32" s="847"/>
      <c r="DS32" s="847"/>
      <c r="DT32" s="848"/>
    </row>
    <row r="33" spans="1:124">
      <c r="B33" s="1147"/>
      <c r="C33" s="858"/>
      <c r="D33" s="851"/>
      <c r="E33" s="852"/>
      <c r="F33" s="853"/>
      <c r="G33" s="853"/>
      <c r="H33" s="853"/>
      <c r="I33" s="853"/>
      <c r="J33" s="853"/>
      <c r="K33" s="853"/>
      <c r="L33" s="853"/>
      <c r="M33" s="853"/>
      <c r="N33" s="853"/>
      <c r="O33" s="853"/>
      <c r="P33" s="854"/>
      <c r="Q33" s="852"/>
      <c r="R33" s="853"/>
      <c r="S33" s="853"/>
      <c r="T33" s="853"/>
      <c r="U33" s="853"/>
      <c r="V33" s="853"/>
      <c r="W33" s="853"/>
      <c r="X33" s="853"/>
      <c r="Y33" s="853"/>
      <c r="Z33" s="853"/>
      <c r="AA33" s="853"/>
      <c r="AB33" s="854"/>
      <c r="AC33" s="852"/>
      <c r="AD33" s="853"/>
      <c r="AE33" s="853"/>
      <c r="AF33" s="853"/>
      <c r="AG33" s="853"/>
      <c r="AH33" s="853"/>
      <c r="AI33" s="853"/>
      <c r="AJ33" s="853"/>
      <c r="AK33" s="853"/>
      <c r="AL33" s="853"/>
      <c r="AM33" s="853"/>
      <c r="AN33" s="854"/>
      <c r="AO33" s="852"/>
      <c r="AP33" s="853"/>
      <c r="AQ33" s="853"/>
      <c r="AR33" s="853"/>
      <c r="AS33" s="853"/>
      <c r="AT33" s="853"/>
      <c r="AU33" s="853"/>
      <c r="AV33" s="853"/>
      <c r="AW33" s="853"/>
      <c r="AX33" s="853"/>
      <c r="AY33" s="853"/>
      <c r="AZ33" s="854"/>
      <c r="BA33" s="852"/>
      <c r="BB33" s="853"/>
      <c r="BC33" s="853"/>
      <c r="BD33" s="853"/>
      <c r="BE33" s="853"/>
      <c r="BF33" s="853"/>
      <c r="BG33" s="853"/>
      <c r="BH33" s="853"/>
      <c r="BI33" s="853"/>
      <c r="BJ33" s="853"/>
      <c r="BK33" s="853"/>
      <c r="BL33" s="854"/>
      <c r="BM33" s="852"/>
      <c r="BN33" s="853"/>
      <c r="BO33" s="853"/>
      <c r="BP33" s="853"/>
      <c r="BQ33" s="853"/>
      <c r="BR33" s="853"/>
      <c r="BS33" s="853"/>
      <c r="BT33" s="853"/>
      <c r="BU33" s="853"/>
      <c r="BV33" s="853"/>
      <c r="BW33" s="853"/>
      <c r="BX33" s="854"/>
      <c r="BY33" s="852"/>
      <c r="BZ33" s="853"/>
      <c r="CA33" s="853"/>
      <c r="CB33" s="853"/>
      <c r="CC33" s="853"/>
      <c r="CD33" s="853"/>
      <c r="CE33" s="853"/>
      <c r="CF33" s="853"/>
      <c r="CG33" s="853"/>
      <c r="CH33" s="853"/>
      <c r="CI33" s="853"/>
      <c r="CJ33" s="854"/>
      <c r="CK33" s="852"/>
      <c r="CL33" s="853"/>
      <c r="CM33" s="853"/>
      <c r="CN33" s="853"/>
      <c r="CO33" s="853"/>
      <c r="CP33" s="853"/>
      <c r="CQ33" s="853"/>
      <c r="CR33" s="853"/>
      <c r="CS33" s="853"/>
      <c r="CT33" s="853"/>
      <c r="CU33" s="853"/>
      <c r="CV33" s="854"/>
      <c r="CW33" s="852"/>
      <c r="CX33" s="853"/>
      <c r="CY33" s="853"/>
      <c r="CZ33" s="853"/>
      <c r="DA33" s="853"/>
      <c r="DB33" s="853"/>
      <c r="DC33" s="853"/>
      <c r="DD33" s="853"/>
      <c r="DE33" s="853"/>
      <c r="DF33" s="853"/>
      <c r="DG33" s="853"/>
      <c r="DH33" s="854"/>
      <c r="DI33" s="852"/>
      <c r="DJ33" s="853"/>
      <c r="DK33" s="853"/>
      <c r="DL33" s="853"/>
      <c r="DM33" s="853"/>
      <c r="DN33" s="853"/>
      <c r="DO33" s="853"/>
      <c r="DP33" s="853"/>
      <c r="DQ33" s="853"/>
      <c r="DR33" s="853"/>
      <c r="DS33" s="853"/>
      <c r="DT33" s="854"/>
    </row>
    <row r="34" spans="1:124">
      <c r="B34" s="1149" t="s">
        <v>588</v>
      </c>
      <c r="C34" s="859"/>
      <c r="D34" s="840" t="s">
        <v>589</v>
      </c>
      <c r="E34" s="860"/>
      <c r="F34" s="861"/>
      <c r="G34" s="861"/>
      <c r="H34" s="861"/>
      <c r="I34" s="861"/>
      <c r="J34" s="861"/>
      <c r="K34" s="861"/>
      <c r="L34" s="861"/>
      <c r="M34" s="861"/>
      <c r="N34" s="861"/>
      <c r="O34" s="861"/>
      <c r="P34" s="862"/>
      <c r="Q34" s="860"/>
      <c r="R34" s="861"/>
      <c r="S34" s="861"/>
      <c r="T34" s="861"/>
      <c r="U34" s="861"/>
      <c r="V34" s="861"/>
      <c r="W34" s="861"/>
      <c r="X34" s="861"/>
      <c r="Y34" s="861"/>
      <c r="Z34" s="861"/>
      <c r="AA34" s="861"/>
      <c r="AB34" s="862"/>
      <c r="AC34" s="860"/>
      <c r="AD34" s="861"/>
      <c r="AE34" s="861"/>
      <c r="AF34" s="861"/>
      <c r="AG34" s="861"/>
      <c r="AH34" s="861"/>
      <c r="AI34" s="861"/>
      <c r="AJ34" s="861"/>
      <c r="AK34" s="861"/>
      <c r="AL34" s="861"/>
      <c r="AM34" s="861"/>
      <c r="AN34" s="862"/>
      <c r="AO34" s="860"/>
      <c r="AP34" s="861"/>
      <c r="AQ34" s="861"/>
      <c r="AR34" s="861"/>
      <c r="AS34" s="861"/>
      <c r="AT34" s="861"/>
      <c r="AU34" s="861"/>
      <c r="AV34" s="861"/>
      <c r="AW34" s="861"/>
      <c r="AX34" s="861"/>
      <c r="AY34" s="861"/>
      <c r="AZ34" s="862"/>
      <c r="BA34" s="860"/>
      <c r="BB34" s="861"/>
      <c r="BC34" s="861"/>
      <c r="BD34" s="861"/>
      <c r="BE34" s="861"/>
      <c r="BF34" s="861"/>
      <c r="BG34" s="861"/>
      <c r="BH34" s="861"/>
      <c r="BI34" s="861"/>
      <c r="BJ34" s="861"/>
      <c r="BK34" s="861"/>
      <c r="BL34" s="862"/>
      <c r="BM34" s="860"/>
      <c r="BN34" s="861"/>
      <c r="BO34" s="861"/>
      <c r="BP34" s="861"/>
      <c r="BQ34" s="861"/>
      <c r="BR34" s="861"/>
      <c r="BS34" s="861"/>
      <c r="BT34" s="861"/>
      <c r="BU34" s="861"/>
      <c r="BV34" s="861"/>
      <c r="BW34" s="861"/>
      <c r="BX34" s="862"/>
      <c r="BY34" s="860"/>
      <c r="BZ34" s="861"/>
      <c r="CA34" s="861"/>
      <c r="CB34" s="861"/>
      <c r="CC34" s="861"/>
      <c r="CD34" s="861"/>
      <c r="CE34" s="861"/>
      <c r="CF34" s="861"/>
      <c r="CG34" s="861"/>
      <c r="CH34" s="861"/>
      <c r="CI34" s="861"/>
      <c r="CJ34" s="862"/>
      <c r="CK34" s="860"/>
      <c r="CL34" s="861"/>
      <c r="CM34" s="861"/>
      <c r="CN34" s="861"/>
      <c r="CO34" s="861"/>
      <c r="CP34" s="861"/>
      <c r="CQ34" s="861"/>
      <c r="CR34" s="861"/>
      <c r="CS34" s="861"/>
      <c r="CT34" s="861"/>
      <c r="CU34" s="861"/>
      <c r="CV34" s="862"/>
      <c r="CW34" s="860"/>
      <c r="CX34" s="861"/>
      <c r="CY34" s="861"/>
      <c r="CZ34" s="861"/>
      <c r="DA34" s="861"/>
      <c r="DB34" s="861"/>
      <c r="DC34" s="861"/>
      <c r="DD34" s="861"/>
      <c r="DE34" s="861"/>
      <c r="DF34" s="861"/>
      <c r="DG34" s="861"/>
      <c r="DH34" s="862"/>
      <c r="DI34" s="860"/>
      <c r="DJ34" s="861"/>
      <c r="DK34" s="861"/>
      <c r="DL34" s="861"/>
      <c r="DM34" s="861"/>
      <c r="DN34" s="861"/>
      <c r="DO34" s="861"/>
      <c r="DP34" s="861"/>
      <c r="DQ34" s="861"/>
      <c r="DR34" s="861"/>
      <c r="DS34" s="861"/>
      <c r="DT34" s="862"/>
    </row>
    <row r="35" spans="1:124">
      <c r="B35" s="1150"/>
      <c r="C35" s="863"/>
      <c r="E35" s="864"/>
      <c r="F35" s="865"/>
      <c r="G35" s="865"/>
      <c r="H35" s="865"/>
      <c r="I35" s="865"/>
      <c r="J35" s="865"/>
      <c r="K35" s="865"/>
      <c r="L35" s="865"/>
      <c r="M35" s="865"/>
      <c r="N35" s="865"/>
      <c r="O35" s="865"/>
      <c r="P35" s="866"/>
      <c r="Q35" s="864"/>
      <c r="R35" s="865"/>
      <c r="S35" s="865"/>
      <c r="T35" s="865"/>
      <c r="U35" s="865"/>
      <c r="V35" s="865"/>
      <c r="W35" s="865"/>
      <c r="X35" s="865"/>
      <c r="Y35" s="865"/>
      <c r="Z35" s="865"/>
      <c r="AA35" s="865"/>
      <c r="AB35" s="866"/>
      <c r="AC35" s="864"/>
      <c r="AD35" s="865"/>
      <c r="AE35" s="865"/>
      <c r="AF35" s="865"/>
      <c r="AG35" s="865"/>
      <c r="AH35" s="865"/>
      <c r="AI35" s="865"/>
      <c r="AJ35" s="865"/>
      <c r="AK35" s="865"/>
      <c r="AL35" s="865"/>
      <c r="AM35" s="865"/>
      <c r="AN35" s="866"/>
      <c r="AO35" s="864"/>
      <c r="AP35" s="865"/>
      <c r="AQ35" s="865"/>
      <c r="AR35" s="865"/>
      <c r="AS35" s="865"/>
      <c r="AT35" s="865"/>
      <c r="AU35" s="865"/>
      <c r="AV35" s="865"/>
      <c r="AW35" s="865"/>
      <c r="AX35" s="865"/>
      <c r="AY35" s="865"/>
      <c r="AZ35" s="866"/>
      <c r="BA35" s="864"/>
      <c r="BB35" s="865"/>
      <c r="BC35" s="865"/>
      <c r="BD35" s="865"/>
      <c r="BE35" s="865"/>
      <c r="BF35" s="865"/>
      <c r="BG35" s="865"/>
      <c r="BH35" s="865"/>
      <c r="BI35" s="865"/>
      <c r="BJ35" s="865"/>
      <c r="BK35" s="865"/>
      <c r="BL35" s="866"/>
      <c r="BM35" s="864"/>
      <c r="BN35" s="865"/>
      <c r="BO35" s="865"/>
      <c r="BP35" s="865"/>
      <c r="BQ35" s="865"/>
      <c r="BR35" s="865"/>
      <c r="BS35" s="865"/>
      <c r="BT35" s="865"/>
      <c r="BU35" s="865"/>
      <c r="BV35" s="865"/>
      <c r="BW35" s="865"/>
      <c r="BX35" s="866"/>
      <c r="BY35" s="864"/>
      <c r="BZ35" s="865"/>
      <c r="CA35" s="865"/>
      <c r="CB35" s="865"/>
      <c r="CC35" s="865"/>
      <c r="CD35" s="865"/>
      <c r="CE35" s="865"/>
      <c r="CF35" s="865"/>
      <c r="CG35" s="865"/>
      <c r="CH35" s="865"/>
      <c r="CI35" s="865"/>
      <c r="CJ35" s="866"/>
      <c r="CK35" s="864"/>
      <c r="CL35" s="865"/>
      <c r="CM35" s="865"/>
      <c r="CN35" s="865"/>
      <c r="CO35" s="865"/>
      <c r="CP35" s="865"/>
      <c r="CQ35" s="865"/>
      <c r="CR35" s="865"/>
      <c r="CS35" s="865"/>
      <c r="CT35" s="865"/>
      <c r="CU35" s="865"/>
      <c r="CV35" s="866"/>
      <c r="CW35" s="864"/>
      <c r="CX35" s="865"/>
      <c r="CY35" s="865"/>
      <c r="CZ35" s="865"/>
      <c r="DA35" s="865"/>
      <c r="DB35" s="865"/>
      <c r="DC35" s="865"/>
      <c r="DD35" s="865"/>
      <c r="DE35" s="865"/>
      <c r="DF35" s="865"/>
      <c r="DG35" s="865"/>
      <c r="DH35" s="866"/>
      <c r="DI35" s="864"/>
      <c r="DJ35" s="865"/>
      <c r="DK35" s="865"/>
      <c r="DL35" s="865"/>
      <c r="DM35" s="865"/>
      <c r="DN35" s="865"/>
      <c r="DO35" s="865"/>
      <c r="DP35" s="865"/>
      <c r="DQ35" s="865"/>
      <c r="DR35" s="865"/>
      <c r="DS35" s="865"/>
      <c r="DT35" s="866"/>
    </row>
    <row r="36" spans="1:124">
      <c r="B36" s="1150"/>
      <c r="C36" s="863"/>
      <c r="E36" s="864"/>
      <c r="F36" s="865"/>
      <c r="G36" s="865"/>
      <c r="H36" s="865"/>
      <c r="I36" s="865"/>
      <c r="J36" s="865"/>
      <c r="K36" s="865"/>
      <c r="L36" s="865"/>
      <c r="M36" s="865"/>
      <c r="N36" s="865"/>
      <c r="O36" s="865"/>
      <c r="P36" s="866"/>
      <c r="Q36" s="864"/>
      <c r="R36" s="865"/>
      <c r="S36" s="865"/>
      <c r="T36" s="865"/>
      <c r="U36" s="865"/>
      <c r="V36" s="865"/>
      <c r="W36" s="865"/>
      <c r="X36" s="865"/>
      <c r="Y36" s="865"/>
      <c r="Z36" s="865"/>
      <c r="AA36" s="865"/>
      <c r="AB36" s="866"/>
      <c r="AC36" s="864"/>
      <c r="AD36" s="865"/>
      <c r="AE36" s="865"/>
      <c r="AF36" s="865"/>
      <c r="AG36" s="865"/>
      <c r="AH36" s="865"/>
      <c r="AI36" s="865"/>
      <c r="AJ36" s="865"/>
      <c r="AK36" s="865"/>
      <c r="AL36" s="865"/>
      <c r="AM36" s="865"/>
      <c r="AN36" s="866"/>
      <c r="AO36" s="864"/>
      <c r="AP36" s="865"/>
      <c r="AQ36" s="865"/>
      <c r="AR36" s="865"/>
      <c r="AS36" s="865"/>
      <c r="AT36" s="865"/>
      <c r="AU36" s="865"/>
      <c r="AV36" s="865"/>
      <c r="AW36" s="865"/>
      <c r="AX36" s="865"/>
      <c r="AY36" s="865"/>
      <c r="AZ36" s="866"/>
      <c r="BA36" s="864"/>
      <c r="BB36" s="865"/>
      <c r="BC36" s="865"/>
      <c r="BD36" s="865"/>
      <c r="BE36" s="865"/>
      <c r="BF36" s="865"/>
      <c r="BG36" s="865"/>
      <c r="BH36" s="865"/>
      <c r="BI36" s="865"/>
      <c r="BJ36" s="865"/>
      <c r="BK36" s="865"/>
      <c r="BL36" s="866"/>
      <c r="BM36" s="864"/>
      <c r="BN36" s="865"/>
      <c r="BO36" s="865"/>
      <c r="BP36" s="865"/>
      <c r="BQ36" s="865"/>
      <c r="BR36" s="865"/>
      <c r="BS36" s="865"/>
      <c r="BT36" s="865"/>
      <c r="BU36" s="865"/>
      <c r="BV36" s="865"/>
      <c r="BW36" s="865"/>
      <c r="BX36" s="866"/>
      <c r="BY36" s="864"/>
      <c r="BZ36" s="865"/>
      <c r="CA36" s="865"/>
      <c r="CB36" s="865"/>
      <c r="CC36" s="865"/>
      <c r="CD36" s="865"/>
      <c r="CE36" s="865"/>
      <c r="CF36" s="865"/>
      <c r="CG36" s="865"/>
      <c r="CH36" s="865"/>
      <c r="CI36" s="865"/>
      <c r="CJ36" s="866"/>
      <c r="CK36" s="864"/>
      <c r="CL36" s="865"/>
      <c r="CM36" s="865"/>
      <c r="CN36" s="865"/>
      <c r="CO36" s="865"/>
      <c r="CP36" s="865"/>
      <c r="CQ36" s="865"/>
      <c r="CR36" s="865"/>
      <c r="CS36" s="865"/>
      <c r="CT36" s="865"/>
      <c r="CU36" s="865"/>
      <c r="CV36" s="866"/>
      <c r="CW36" s="864"/>
      <c r="CX36" s="865"/>
      <c r="CY36" s="865"/>
      <c r="CZ36" s="865"/>
      <c r="DA36" s="865"/>
      <c r="DB36" s="865"/>
      <c r="DC36" s="865"/>
      <c r="DD36" s="865"/>
      <c r="DE36" s="865"/>
      <c r="DF36" s="865"/>
      <c r="DG36" s="865"/>
      <c r="DH36" s="866"/>
      <c r="DI36" s="864"/>
      <c r="DJ36" s="865"/>
      <c r="DK36" s="865"/>
      <c r="DL36" s="865"/>
      <c r="DM36" s="865"/>
      <c r="DN36" s="865"/>
      <c r="DO36" s="865"/>
      <c r="DP36" s="865"/>
      <c r="DQ36" s="865"/>
      <c r="DR36" s="865"/>
      <c r="DS36" s="865"/>
      <c r="DT36" s="866"/>
    </row>
    <row r="37" spans="1:124">
      <c r="B37" s="1150"/>
      <c r="C37" s="863"/>
      <c r="E37" s="864"/>
      <c r="F37" s="865"/>
      <c r="G37" s="865"/>
      <c r="H37" s="865"/>
      <c r="I37" s="865"/>
      <c r="J37" s="865"/>
      <c r="K37" s="865"/>
      <c r="L37" s="865"/>
      <c r="M37" s="865"/>
      <c r="N37" s="865"/>
      <c r="O37" s="865"/>
      <c r="P37" s="866"/>
      <c r="Q37" s="864"/>
      <c r="R37" s="865"/>
      <c r="S37" s="865"/>
      <c r="T37" s="865"/>
      <c r="U37" s="865"/>
      <c r="V37" s="865"/>
      <c r="W37" s="865"/>
      <c r="X37" s="865"/>
      <c r="Y37" s="865"/>
      <c r="Z37" s="865"/>
      <c r="AA37" s="865"/>
      <c r="AB37" s="866"/>
      <c r="AC37" s="864"/>
      <c r="AD37" s="865"/>
      <c r="AE37" s="865"/>
      <c r="AF37" s="865"/>
      <c r="AG37" s="865"/>
      <c r="AH37" s="865"/>
      <c r="AI37" s="865"/>
      <c r="AJ37" s="865"/>
      <c r="AK37" s="865"/>
      <c r="AL37" s="865"/>
      <c r="AM37" s="865"/>
      <c r="AN37" s="866"/>
      <c r="AO37" s="864"/>
      <c r="AP37" s="865"/>
      <c r="AQ37" s="865"/>
      <c r="AR37" s="865"/>
      <c r="AS37" s="865"/>
      <c r="AT37" s="865"/>
      <c r="AU37" s="865"/>
      <c r="AV37" s="865"/>
      <c r="AW37" s="865"/>
      <c r="AX37" s="865"/>
      <c r="AY37" s="865"/>
      <c r="AZ37" s="866"/>
      <c r="BA37" s="864"/>
      <c r="BB37" s="865"/>
      <c r="BC37" s="865"/>
      <c r="BD37" s="865"/>
      <c r="BE37" s="865"/>
      <c r="BF37" s="865"/>
      <c r="BG37" s="865"/>
      <c r="BH37" s="865"/>
      <c r="BI37" s="865"/>
      <c r="BJ37" s="865"/>
      <c r="BK37" s="865"/>
      <c r="BL37" s="866"/>
      <c r="BM37" s="864"/>
      <c r="BN37" s="865"/>
      <c r="BO37" s="865"/>
      <c r="BP37" s="865"/>
      <c r="BQ37" s="865"/>
      <c r="BR37" s="865"/>
      <c r="BS37" s="865"/>
      <c r="BT37" s="865"/>
      <c r="BU37" s="865"/>
      <c r="BV37" s="865"/>
      <c r="BW37" s="865"/>
      <c r="BX37" s="866"/>
      <c r="BY37" s="864"/>
      <c r="BZ37" s="865"/>
      <c r="CA37" s="865"/>
      <c r="CB37" s="865"/>
      <c r="CC37" s="865"/>
      <c r="CD37" s="865"/>
      <c r="CE37" s="865"/>
      <c r="CF37" s="865"/>
      <c r="CG37" s="865"/>
      <c r="CH37" s="865"/>
      <c r="CI37" s="865"/>
      <c r="CJ37" s="866"/>
      <c r="CK37" s="864"/>
      <c r="CL37" s="865"/>
      <c r="CM37" s="865"/>
      <c r="CN37" s="865"/>
      <c r="CO37" s="865"/>
      <c r="CP37" s="865"/>
      <c r="CQ37" s="865"/>
      <c r="CR37" s="865"/>
      <c r="CS37" s="865"/>
      <c r="CT37" s="865"/>
      <c r="CU37" s="865"/>
      <c r="CV37" s="866"/>
      <c r="CW37" s="864"/>
      <c r="CX37" s="865"/>
      <c r="CY37" s="865"/>
      <c r="CZ37" s="865"/>
      <c r="DA37" s="865"/>
      <c r="DB37" s="865"/>
      <c r="DC37" s="865"/>
      <c r="DD37" s="865"/>
      <c r="DE37" s="865"/>
      <c r="DF37" s="865"/>
      <c r="DG37" s="865"/>
      <c r="DH37" s="866"/>
      <c r="DI37" s="864"/>
      <c r="DJ37" s="865"/>
      <c r="DK37" s="865"/>
      <c r="DL37" s="865"/>
      <c r="DM37" s="865"/>
      <c r="DN37" s="865"/>
      <c r="DO37" s="865"/>
      <c r="DP37" s="865"/>
      <c r="DQ37" s="865"/>
      <c r="DR37" s="865"/>
      <c r="DS37" s="865"/>
      <c r="DT37" s="866"/>
    </row>
    <row r="38" spans="1:124">
      <c r="B38" s="1150"/>
      <c r="C38" s="863"/>
      <c r="E38" s="864"/>
      <c r="F38" s="865"/>
      <c r="G38" s="865"/>
      <c r="H38" s="865"/>
      <c r="I38" s="865"/>
      <c r="J38" s="865"/>
      <c r="K38" s="865"/>
      <c r="L38" s="865"/>
      <c r="M38" s="865"/>
      <c r="N38" s="865"/>
      <c r="O38" s="865"/>
      <c r="P38" s="866"/>
      <c r="Q38" s="864"/>
      <c r="R38" s="865"/>
      <c r="S38" s="865"/>
      <c r="T38" s="865"/>
      <c r="U38" s="865"/>
      <c r="V38" s="865"/>
      <c r="W38" s="865"/>
      <c r="X38" s="865"/>
      <c r="Y38" s="865"/>
      <c r="Z38" s="865"/>
      <c r="AA38" s="865"/>
      <c r="AB38" s="866"/>
      <c r="AC38" s="864"/>
      <c r="AD38" s="865"/>
      <c r="AE38" s="865"/>
      <c r="AF38" s="865"/>
      <c r="AG38" s="865"/>
      <c r="AH38" s="865"/>
      <c r="AI38" s="865"/>
      <c r="AJ38" s="865"/>
      <c r="AK38" s="865"/>
      <c r="AL38" s="865"/>
      <c r="AM38" s="865"/>
      <c r="AN38" s="866"/>
      <c r="AO38" s="864"/>
      <c r="AP38" s="865"/>
      <c r="AQ38" s="865"/>
      <c r="AR38" s="865"/>
      <c r="AS38" s="865"/>
      <c r="AT38" s="865"/>
      <c r="AU38" s="865"/>
      <c r="AV38" s="865"/>
      <c r="AW38" s="865"/>
      <c r="AX38" s="865"/>
      <c r="AY38" s="865"/>
      <c r="AZ38" s="866"/>
      <c r="BA38" s="864"/>
      <c r="BB38" s="865"/>
      <c r="BC38" s="865"/>
      <c r="BD38" s="865"/>
      <c r="BE38" s="865"/>
      <c r="BF38" s="865"/>
      <c r="BG38" s="865"/>
      <c r="BH38" s="865"/>
      <c r="BI38" s="865"/>
      <c r="BJ38" s="865"/>
      <c r="BK38" s="865"/>
      <c r="BL38" s="866"/>
      <c r="BM38" s="864"/>
      <c r="BN38" s="865"/>
      <c r="BO38" s="865"/>
      <c r="BP38" s="865"/>
      <c r="BQ38" s="865"/>
      <c r="BR38" s="865"/>
      <c r="BS38" s="865"/>
      <c r="BT38" s="865"/>
      <c r="BU38" s="865"/>
      <c r="BV38" s="865"/>
      <c r="BW38" s="865"/>
      <c r="BX38" s="866"/>
      <c r="BY38" s="864"/>
      <c r="BZ38" s="865"/>
      <c r="CA38" s="865"/>
      <c r="CB38" s="865"/>
      <c r="CC38" s="865"/>
      <c r="CD38" s="865"/>
      <c r="CE38" s="865"/>
      <c r="CF38" s="865"/>
      <c r="CG38" s="865"/>
      <c r="CH38" s="865"/>
      <c r="CI38" s="865"/>
      <c r="CJ38" s="866"/>
      <c r="CK38" s="864"/>
      <c r="CL38" s="865"/>
      <c r="CM38" s="865"/>
      <c r="CN38" s="865"/>
      <c r="CO38" s="865"/>
      <c r="CP38" s="865"/>
      <c r="CQ38" s="865"/>
      <c r="CR38" s="865"/>
      <c r="CS38" s="865"/>
      <c r="CT38" s="865"/>
      <c r="CU38" s="865"/>
      <c r="CV38" s="866"/>
      <c r="CW38" s="864"/>
      <c r="CX38" s="865"/>
      <c r="CY38" s="865"/>
      <c r="CZ38" s="865"/>
      <c r="DA38" s="865"/>
      <c r="DB38" s="865"/>
      <c r="DC38" s="865"/>
      <c r="DD38" s="865"/>
      <c r="DE38" s="865"/>
      <c r="DF38" s="865"/>
      <c r="DG38" s="865"/>
      <c r="DH38" s="866"/>
      <c r="DI38" s="864"/>
      <c r="DJ38" s="865"/>
      <c r="DK38" s="865"/>
      <c r="DL38" s="865"/>
      <c r="DM38" s="865"/>
      <c r="DN38" s="865"/>
      <c r="DO38" s="865"/>
      <c r="DP38" s="865"/>
      <c r="DQ38" s="865"/>
      <c r="DR38" s="865"/>
      <c r="DS38" s="865"/>
      <c r="DT38" s="866"/>
    </row>
    <row r="39" spans="1:124">
      <c r="B39" s="1150"/>
      <c r="C39" s="863"/>
      <c r="E39" s="867"/>
      <c r="F39" s="868"/>
      <c r="G39" s="868"/>
      <c r="H39" s="868"/>
      <c r="I39" s="868"/>
      <c r="J39" s="868"/>
      <c r="K39" s="868"/>
      <c r="L39" s="868"/>
      <c r="M39" s="868"/>
      <c r="N39" s="868"/>
      <c r="O39" s="868"/>
      <c r="P39" s="869"/>
      <c r="Q39" s="867"/>
      <c r="R39" s="868"/>
      <c r="S39" s="868"/>
      <c r="T39" s="868"/>
      <c r="U39" s="868"/>
      <c r="V39" s="868"/>
      <c r="W39" s="868"/>
      <c r="X39" s="868"/>
      <c r="Y39" s="868"/>
      <c r="Z39" s="868"/>
      <c r="AA39" s="868"/>
      <c r="AB39" s="869"/>
      <c r="AC39" s="867"/>
      <c r="AD39" s="868"/>
      <c r="AE39" s="868"/>
      <c r="AF39" s="868"/>
      <c r="AG39" s="868"/>
      <c r="AH39" s="868"/>
      <c r="AI39" s="868"/>
      <c r="AJ39" s="868"/>
      <c r="AK39" s="868"/>
      <c r="AL39" s="868"/>
      <c r="AM39" s="868"/>
      <c r="AN39" s="869"/>
      <c r="AO39" s="867"/>
      <c r="AP39" s="868"/>
      <c r="AQ39" s="868"/>
      <c r="AR39" s="868"/>
      <c r="AS39" s="868"/>
      <c r="AT39" s="868"/>
      <c r="AU39" s="868"/>
      <c r="AV39" s="868"/>
      <c r="AW39" s="868"/>
      <c r="AX39" s="868"/>
      <c r="AY39" s="868"/>
      <c r="AZ39" s="869"/>
      <c r="BA39" s="867"/>
      <c r="BB39" s="868"/>
      <c r="BC39" s="868"/>
      <c r="BD39" s="868"/>
      <c r="BE39" s="868"/>
      <c r="BF39" s="868"/>
      <c r="BG39" s="868"/>
      <c r="BH39" s="868"/>
      <c r="BI39" s="868"/>
      <c r="BJ39" s="868"/>
      <c r="BK39" s="868"/>
      <c r="BL39" s="869"/>
      <c r="BM39" s="867"/>
      <c r="BN39" s="868"/>
      <c r="BO39" s="868"/>
      <c r="BP39" s="868"/>
      <c r="BQ39" s="868"/>
      <c r="BR39" s="868"/>
      <c r="BS39" s="868"/>
      <c r="BT39" s="868"/>
      <c r="BU39" s="868"/>
      <c r="BV39" s="868"/>
      <c r="BW39" s="868"/>
      <c r="BX39" s="869"/>
      <c r="BY39" s="867"/>
      <c r="BZ39" s="868"/>
      <c r="CA39" s="868"/>
      <c r="CB39" s="868"/>
      <c r="CC39" s="868"/>
      <c r="CD39" s="868"/>
      <c r="CE39" s="868"/>
      <c r="CF39" s="868"/>
      <c r="CG39" s="868"/>
      <c r="CH39" s="868"/>
      <c r="CI39" s="868"/>
      <c r="CJ39" s="869"/>
      <c r="CK39" s="867"/>
      <c r="CL39" s="868"/>
      <c r="CM39" s="868"/>
      <c r="CN39" s="868"/>
      <c r="CO39" s="868"/>
      <c r="CP39" s="868"/>
      <c r="CQ39" s="868"/>
      <c r="CR39" s="868"/>
      <c r="CS39" s="868"/>
      <c r="CT39" s="868"/>
      <c r="CU39" s="868"/>
      <c r="CV39" s="869"/>
      <c r="CW39" s="867"/>
      <c r="CX39" s="868"/>
      <c r="CY39" s="868"/>
      <c r="CZ39" s="868"/>
      <c r="DA39" s="868"/>
      <c r="DB39" s="868"/>
      <c r="DC39" s="868"/>
      <c r="DD39" s="868"/>
      <c r="DE39" s="868"/>
      <c r="DF39" s="868"/>
      <c r="DG39" s="868"/>
      <c r="DH39" s="869"/>
      <c r="DI39" s="867"/>
      <c r="DJ39" s="868"/>
      <c r="DK39" s="868"/>
      <c r="DL39" s="868"/>
      <c r="DM39" s="868"/>
      <c r="DN39" s="868"/>
      <c r="DO39" s="868"/>
      <c r="DP39" s="868"/>
      <c r="DQ39" s="868"/>
      <c r="DR39" s="868"/>
      <c r="DS39" s="868"/>
      <c r="DT39" s="869"/>
    </row>
    <row r="40" spans="1:124">
      <c r="B40" s="1151"/>
      <c r="C40" s="870"/>
      <c r="D40" s="851"/>
      <c r="E40" s="871"/>
      <c r="F40" s="872"/>
      <c r="G40" s="872"/>
      <c r="H40" s="872"/>
      <c r="I40" s="872"/>
      <c r="J40" s="872"/>
      <c r="K40" s="872"/>
      <c r="L40" s="872"/>
      <c r="M40" s="872"/>
      <c r="N40" s="872"/>
      <c r="O40" s="872"/>
      <c r="P40" s="873"/>
      <c r="Q40" s="871"/>
      <c r="R40" s="872"/>
      <c r="S40" s="872"/>
      <c r="T40" s="872"/>
      <c r="U40" s="872"/>
      <c r="V40" s="872"/>
      <c r="W40" s="872"/>
      <c r="X40" s="872"/>
      <c r="Y40" s="872"/>
      <c r="Z40" s="872"/>
      <c r="AA40" s="872"/>
      <c r="AB40" s="873"/>
      <c r="AC40" s="871"/>
      <c r="AD40" s="872"/>
      <c r="AE40" s="872"/>
      <c r="AF40" s="872"/>
      <c r="AG40" s="872"/>
      <c r="AH40" s="872"/>
      <c r="AI40" s="872"/>
      <c r="AJ40" s="872"/>
      <c r="AK40" s="872"/>
      <c r="AL40" s="872"/>
      <c r="AM40" s="872"/>
      <c r="AN40" s="873"/>
      <c r="AO40" s="871"/>
      <c r="AP40" s="872"/>
      <c r="AQ40" s="872"/>
      <c r="AR40" s="872"/>
      <c r="AS40" s="872"/>
      <c r="AT40" s="872"/>
      <c r="AU40" s="872"/>
      <c r="AV40" s="872"/>
      <c r="AW40" s="872"/>
      <c r="AX40" s="872"/>
      <c r="AY40" s="872"/>
      <c r="AZ40" s="873"/>
      <c r="BA40" s="871"/>
      <c r="BB40" s="872"/>
      <c r="BC40" s="872"/>
      <c r="BD40" s="872"/>
      <c r="BE40" s="872"/>
      <c r="BF40" s="872"/>
      <c r="BG40" s="872"/>
      <c r="BH40" s="872"/>
      <c r="BI40" s="872"/>
      <c r="BJ40" s="872"/>
      <c r="BK40" s="872"/>
      <c r="BL40" s="873"/>
      <c r="BM40" s="871"/>
      <c r="BN40" s="872"/>
      <c r="BO40" s="872"/>
      <c r="BP40" s="872"/>
      <c r="BQ40" s="872"/>
      <c r="BR40" s="872"/>
      <c r="BS40" s="872"/>
      <c r="BT40" s="872"/>
      <c r="BU40" s="872"/>
      <c r="BV40" s="872"/>
      <c r="BW40" s="872"/>
      <c r="BX40" s="873"/>
      <c r="BY40" s="871"/>
      <c r="BZ40" s="872"/>
      <c r="CA40" s="872"/>
      <c r="CB40" s="872"/>
      <c r="CC40" s="872"/>
      <c r="CD40" s="872"/>
      <c r="CE40" s="872"/>
      <c r="CF40" s="872"/>
      <c r="CG40" s="872"/>
      <c r="CH40" s="872"/>
      <c r="CI40" s="872"/>
      <c r="CJ40" s="873"/>
      <c r="CK40" s="871"/>
      <c r="CL40" s="872"/>
      <c r="CM40" s="872"/>
      <c r="CN40" s="872"/>
      <c r="CO40" s="872"/>
      <c r="CP40" s="872"/>
      <c r="CQ40" s="872"/>
      <c r="CR40" s="872"/>
      <c r="CS40" s="872"/>
      <c r="CT40" s="872"/>
      <c r="CU40" s="872"/>
      <c r="CV40" s="873"/>
      <c r="CW40" s="871"/>
      <c r="CX40" s="872"/>
      <c r="CY40" s="872"/>
      <c r="CZ40" s="872"/>
      <c r="DA40" s="872"/>
      <c r="DB40" s="872"/>
      <c r="DC40" s="872"/>
      <c r="DD40" s="872"/>
      <c r="DE40" s="872"/>
      <c r="DF40" s="872"/>
      <c r="DG40" s="872"/>
      <c r="DH40" s="873"/>
      <c r="DI40" s="871"/>
      <c r="DJ40" s="872"/>
      <c r="DK40" s="872"/>
      <c r="DL40" s="872"/>
      <c r="DM40" s="872"/>
      <c r="DN40" s="872"/>
      <c r="DO40" s="872"/>
      <c r="DP40" s="872"/>
      <c r="DQ40" s="872"/>
      <c r="DR40" s="872"/>
      <c r="DS40" s="872"/>
      <c r="DT40" s="873"/>
    </row>
    <row r="42" spans="1:124">
      <c r="A42" s="896"/>
      <c r="B42" s="896" t="s">
        <v>742</v>
      </c>
      <c r="C42" s="896"/>
      <c r="D42" s="896"/>
      <c r="E42" s="896"/>
      <c r="F42" s="896"/>
      <c r="G42" s="896"/>
      <c r="H42" s="896"/>
      <c r="I42" s="896"/>
      <c r="J42" s="896"/>
      <c r="K42" s="896"/>
      <c r="L42" s="896"/>
      <c r="M42" s="896"/>
      <c r="N42" s="896"/>
      <c r="O42" s="896"/>
      <c r="P42" s="896"/>
      <c r="Q42" s="896"/>
      <c r="R42" s="896"/>
      <c r="S42" s="896"/>
      <c r="T42" s="896"/>
    </row>
    <row r="43" spans="1:124">
      <c r="A43" s="896"/>
      <c r="B43" s="957" t="s">
        <v>676</v>
      </c>
      <c r="C43" s="896"/>
      <c r="D43" s="896"/>
      <c r="E43" s="896"/>
      <c r="F43" s="896"/>
      <c r="G43" s="896"/>
      <c r="H43" s="896"/>
      <c r="I43" s="896"/>
      <c r="J43" s="896"/>
      <c r="K43" s="896"/>
      <c r="L43" s="896"/>
      <c r="M43" s="896"/>
      <c r="N43" s="896"/>
      <c r="O43" s="896"/>
      <c r="P43" s="896"/>
      <c r="Q43" s="896"/>
      <c r="R43" s="896"/>
      <c r="S43" s="896"/>
      <c r="T43" s="896"/>
    </row>
  </sheetData>
  <mergeCells count="22">
    <mergeCell ref="B4:D4"/>
    <mergeCell ref="E4:P4"/>
    <mergeCell ref="CW6:DH6"/>
    <mergeCell ref="DI6:DT6"/>
    <mergeCell ref="B7:D7"/>
    <mergeCell ref="Q6:AB6"/>
    <mergeCell ref="B8:B18"/>
    <mergeCell ref="B19:B33"/>
    <mergeCell ref="BY6:CJ6"/>
    <mergeCell ref="CK6:CV6"/>
    <mergeCell ref="B34:B40"/>
    <mergeCell ref="B6:D6"/>
    <mergeCell ref="E6:P6"/>
    <mergeCell ref="AC6:AN6"/>
    <mergeCell ref="BM6:BX6"/>
    <mergeCell ref="BA6:BL6"/>
    <mergeCell ref="AO6:AZ6"/>
    <mergeCell ref="B1:D2"/>
    <mergeCell ref="E1:I2"/>
    <mergeCell ref="J1:BX2"/>
    <mergeCell ref="CK1:CV2"/>
    <mergeCell ref="CW1:DT2"/>
  </mergeCells>
  <phoneticPr fontId="5"/>
  <pageMargins left="0.25" right="0.25" top="0.75" bottom="0.75" header="0.3" footer="0.3"/>
  <pageSetup paperSize="8" scale="56"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CM73"/>
  <sheetViews>
    <sheetView zoomScale="75" workbookViewId="0">
      <selection activeCell="AP17" sqref="AP17"/>
    </sheetView>
  </sheetViews>
  <sheetFormatPr defaultColWidth="10.28515625" defaultRowHeight="14.25"/>
  <cols>
    <col min="1" max="1" width="2.140625" style="1" customWidth="1"/>
    <col min="2" max="2" width="5.85546875" style="1" customWidth="1"/>
    <col min="3" max="3" width="23" style="1" customWidth="1"/>
    <col min="4" max="4" width="15.5703125" style="1" hidden="1" customWidth="1"/>
    <col min="5" max="5" width="16.140625" style="1" hidden="1" customWidth="1"/>
    <col min="6" max="6" width="14" style="1" hidden="1" customWidth="1"/>
    <col min="7" max="7" width="14.140625" style="1" customWidth="1"/>
    <col min="8" max="8" width="14.140625" style="1" hidden="1" customWidth="1"/>
    <col min="9" max="10" width="14.42578125" style="1" hidden="1" customWidth="1"/>
    <col min="11" max="11" width="15.85546875" style="1" hidden="1" customWidth="1"/>
    <col min="12" max="12" width="14.42578125" style="1" hidden="1" customWidth="1"/>
    <col min="13" max="13" width="21.28515625" style="1" hidden="1" customWidth="1"/>
    <col min="14" max="17" width="14.42578125" style="1" hidden="1" customWidth="1"/>
    <col min="18" max="19" width="15" style="1" hidden="1" customWidth="1"/>
    <col min="20" max="21" width="14.42578125" style="1" hidden="1" customWidth="1"/>
    <col min="22" max="22" width="0" style="1" hidden="1" customWidth="1"/>
    <col min="23" max="24" width="14.42578125" style="1" hidden="1" customWidth="1"/>
    <col min="25" max="25" width="26.28515625" style="1" hidden="1" customWidth="1"/>
    <col min="26" max="26" width="14.42578125" style="1" hidden="1" customWidth="1"/>
    <col min="27" max="28" width="11" style="1" bestFit="1" customWidth="1"/>
    <col min="29" max="30" width="14.42578125" style="1" hidden="1" customWidth="1"/>
    <col min="31" max="35" width="16" style="1" hidden="1" customWidth="1"/>
    <col min="36" max="36" width="12.28515625" style="1" bestFit="1" customWidth="1"/>
    <col min="37" max="38" width="10.5703125" style="1" customWidth="1"/>
    <col min="39" max="39" width="12.140625" style="1" bestFit="1" customWidth="1"/>
    <col min="40" max="40" width="11" style="1" bestFit="1" customWidth="1"/>
    <col min="41" max="41" width="12.28515625" style="1" bestFit="1" customWidth="1"/>
    <col min="42" max="43" width="10.5703125" style="1" customWidth="1"/>
    <col min="44" max="45" width="11" style="1" bestFit="1" customWidth="1"/>
    <col min="46" max="46" width="12.28515625" style="1" bestFit="1" customWidth="1"/>
    <col min="47" max="48" width="10.5703125" style="1" customWidth="1"/>
    <col min="49" max="50" width="11" style="1" bestFit="1" customWidth="1"/>
    <col min="51" max="51" width="12.28515625" style="1" bestFit="1" customWidth="1"/>
    <col min="52" max="53" width="10.5703125" style="1" customWidth="1"/>
    <col min="54" max="55" width="11" style="1" bestFit="1" customWidth="1"/>
    <col min="56" max="56" width="12.28515625" style="1" bestFit="1" customWidth="1"/>
    <col min="57" max="58" width="10.5703125" style="1" customWidth="1"/>
    <col min="59" max="60" width="11" style="1" bestFit="1" customWidth="1"/>
    <col min="61" max="61" width="12.28515625" style="1" bestFit="1" customWidth="1"/>
    <col min="62" max="63" width="10.5703125" style="1" customWidth="1"/>
    <col min="64" max="64" width="15.42578125" style="1" customWidth="1"/>
    <col min="65" max="65" width="29.28515625" style="1" customWidth="1"/>
    <col min="66" max="66" width="17.85546875" style="1" customWidth="1"/>
    <col min="67" max="67" width="17.140625" style="1" customWidth="1"/>
    <col min="68" max="70" width="17" style="1" customWidth="1"/>
    <col min="71" max="71" width="10.28515625" style="1" customWidth="1"/>
    <col min="72" max="72" width="16.140625" style="1" customWidth="1"/>
    <col min="73" max="73" width="18.140625" style="1" customWidth="1"/>
    <col min="74" max="75" width="19.140625" style="1" customWidth="1"/>
    <col min="76" max="77" width="16.140625" style="1" customWidth="1"/>
    <col min="78" max="81" width="18.140625" style="1" customWidth="1"/>
    <col min="82" max="82" width="15.28515625" style="2" customWidth="1"/>
    <col min="83" max="86" width="19.140625" style="1" customWidth="1"/>
    <col min="87" max="87" width="43.28515625" style="1" customWidth="1"/>
    <col min="88" max="88" width="19.140625" style="1" hidden="1" customWidth="1"/>
    <col min="89" max="91" width="19.140625" style="1" customWidth="1"/>
    <col min="92" max="16384" width="10.28515625" style="1"/>
  </cols>
  <sheetData>
    <row r="1" spans="2:91" s="251" customFormat="1" ht="19.5" thickBot="1">
      <c r="AA1" s="264" t="s">
        <v>144</v>
      </c>
      <c r="AB1" s="265"/>
      <c r="AC1" s="265"/>
      <c r="AD1" s="265"/>
      <c r="AE1" s="265"/>
      <c r="AF1" s="265"/>
      <c r="AG1" s="265"/>
      <c r="AH1" s="265"/>
      <c r="AI1" s="265"/>
      <c r="AJ1" s="265"/>
      <c r="AK1" s="265"/>
      <c r="AL1" s="266"/>
      <c r="AM1" s="264" t="s">
        <v>109</v>
      </c>
      <c r="AN1" s="265"/>
      <c r="AO1" s="265"/>
      <c r="AP1" s="265"/>
      <c r="AQ1" s="266"/>
      <c r="AR1" s="264" t="s">
        <v>110</v>
      </c>
      <c r="AS1" s="265"/>
      <c r="AT1" s="265"/>
      <c r="AU1" s="265"/>
      <c r="AV1" s="266"/>
      <c r="AW1" s="264" t="s">
        <v>111</v>
      </c>
      <c r="AX1" s="265"/>
      <c r="AY1" s="265"/>
      <c r="AZ1" s="265"/>
      <c r="BA1" s="266"/>
      <c r="BB1" s="264" t="s">
        <v>112</v>
      </c>
      <c r="BC1" s="265"/>
      <c r="BD1" s="265"/>
      <c r="BE1" s="265"/>
      <c r="BF1" s="266"/>
      <c r="BG1" s="264" t="s">
        <v>113</v>
      </c>
      <c r="BH1" s="265"/>
      <c r="BI1" s="265"/>
      <c r="BJ1" s="265"/>
      <c r="BK1" s="266"/>
      <c r="CD1" s="252"/>
    </row>
    <row r="2" spans="2:91" ht="15" hidden="1" thickBot="1">
      <c r="B2" s="1163"/>
      <c r="C2" s="1163"/>
      <c r="D2" s="1163"/>
      <c r="E2" s="1163"/>
      <c r="F2" s="1163"/>
      <c r="G2" s="1163"/>
      <c r="H2" s="1163"/>
      <c r="I2" s="1163"/>
      <c r="J2" s="1163"/>
      <c r="K2" s="1163"/>
      <c r="L2" s="1163"/>
      <c r="M2" s="1163"/>
      <c r="N2" s="1163"/>
      <c r="O2" s="1163"/>
      <c r="P2" s="1163"/>
      <c r="Q2" s="1163"/>
      <c r="R2" s="1163"/>
      <c r="S2" s="1163"/>
      <c r="T2" s="1163"/>
      <c r="U2" s="1163"/>
      <c r="V2" s="1163"/>
      <c r="W2" s="1163"/>
      <c r="X2" s="1163"/>
      <c r="Y2" s="1163"/>
      <c r="Z2" s="1163"/>
      <c r="AA2" s="1163"/>
      <c r="AB2" s="1163"/>
      <c r="AC2" s="1163"/>
      <c r="AD2" s="1163"/>
      <c r="AE2" s="1163"/>
      <c r="AF2" s="1163"/>
      <c r="AG2" s="1163"/>
      <c r="AH2" s="1163"/>
      <c r="AI2" s="1163"/>
      <c r="AJ2" s="1163"/>
      <c r="AK2" s="1163"/>
      <c r="AL2" s="1163"/>
      <c r="AM2" s="248"/>
      <c r="AN2" s="248"/>
      <c r="AO2" s="248"/>
      <c r="AP2" s="248"/>
      <c r="AQ2" s="248"/>
      <c r="AR2" s="248"/>
      <c r="AS2" s="248"/>
      <c r="AT2" s="248"/>
      <c r="AU2" s="248"/>
      <c r="AV2" s="248"/>
      <c r="AW2" s="248"/>
      <c r="AX2" s="248"/>
      <c r="AY2" s="248"/>
      <c r="AZ2" s="248"/>
      <c r="BA2" s="248"/>
      <c r="BB2" s="248"/>
      <c r="BC2" s="248"/>
      <c r="BD2" s="248"/>
      <c r="BE2" s="248"/>
      <c r="BF2" s="248"/>
      <c r="BG2" s="248"/>
      <c r="BH2" s="248"/>
      <c r="BI2" s="248"/>
      <c r="BJ2" s="248"/>
      <c r="BK2" s="248"/>
      <c r="BL2" s="248"/>
      <c r="CJ2" s="3"/>
    </row>
    <row r="3" spans="2:91" ht="21.75" customHeight="1" thickBot="1">
      <c r="AA3" s="260"/>
      <c r="AB3" s="249" t="s">
        <v>146</v>
      </c>
      <c r="AC3" s="249"/>
      <c r="AD3" s="62"/>
      <c r="AE3" s="62"/>
      <c r="AF3" s="62"/>
      <c r="AG3" s="62"/>
      <c r="AH3" s="62"/>
      <c r="AI3" s="62"/>
      <c r="AJ3" s="28"/>
      <c r="AK3" s="253" t="s">
        <v>102</v>
      </c>
      <c r="AL3" s="261"/>
      <c r="AM3" s="262" t="s">
        <v>146</v>
      </c>
      <c r="AN3" s="263"/>
      <c r="AO3" s="261"/>
      <c r="AP3" s="253" t="s">
        <v>102</v>
      </c>
      <c r="AQ3" s="261"/>
      <c r="AR3" s="262" t="s">
        <v>146</v>
      </c>
      <c r="AS3" s="263"/>
      <c r="AT3" s="261"/>
      <c r="AU3" s="253" t="s">
        <v>102</v>
      </c>
      <c r="AV3" s="261"/>
      <c r="AW3" s="262" t="s">
        <v>146</v>
      </c>
      <c r="AX3" s="263"/>
      <c r="AY3" s="261"/>
      <c r="AZ3" s="253" t="s">
        <v>102</v>
      </c>
      <c r="BA3" s="261"/>
      <c r="BB3" s="262" t="s">
        <v>146</v>
      </c>
      <c r="BC3" s="263"/>
      <c r="BD3" s="261"/>
      <c r="BE3" s="253" t="s">
        <v>102</v>
      </c>
      <c r="BF3" s="261"/>
      <c r="BG3" s="262" t="s">
        <v>146</v>
      </c>
      <c r="BH3" s="263"/>
      <c r="BI3" s="261"/>
      <c r="BJ3" s="253" t="s">
        <v>102</v>
      </c>
      <c r="BK3" s="261"/>
      <c r="BL3" s="4"/>
      <c r="BN3" s="1" t="s">
        <v>3</v>
      </c>
    </row>
    <row r="4" spans="2:91" s="222" customFormat="1" ht="24" hidden="1" customHeight="1" thickBot="1">
      <c r="B4" s="255"/>
      <c r="C4" s="256"/>
      <c r="D4" s="1164" t="s">
        <v>4</v>
      </c>
      <c r="E4" s="1165"/>
      <c r="F4" s="1165"/>
      <c r="G4" s="227" t="s">
        <v>145</v>
      </c>
      <c r="H4" s="224"/>
      <c r="I4" s="223" t="s">
        <v>0</v>
      </c>
      <c r="J4" s="224"/>
      <c r="K4" s="224"/>
      <c r="L4" s="224"/>
      <c r="M4" s="224"/>
      <c r="N4" s="224"/>
      <c r="O4" s="224"/>
      <c r="P4" s="224"/>
      <c r="Q4" s="224"/>
      <c r="R4" s="224"/>
      <c r="S4" s="224"/>
      <c r="T4" s="225"/>
      <c r="U4" s="231" t="s">
        <v>98</v>
      </c>
      <c r="V4" s="226"/>
      <c r="W4" s="227"/>
      <c r="X4" s="228" t="s">
        <v>99</v>
      </c>
      <c r="Y4" s="229" t="s">
        <v>121</v>
      </c>
      <c r="Z4" s="1164" t="s">
        <v>100</v>
      </c>
      <c r="AA4" s="1165"/>
      <c r="AB4" s="1165"/>
      <c r="AC4" s="1165"/>
      <c r="AD4" s="1166"/>
      <c r="AE4" s="224" t="s">
        <v>101</v>
      </c>
      <c r="AF4" s="224"/>
      <c r="AG4" s="224"/>
      <c r="AH4" s="224"/>
      <c r="AI4" s="224"/>
      <c r="AJ4" s="224"/>
      <c r="AK4" s="232" t="s">
        <v>102</v>
      </c>
      <c r="AL4" s="225"/>
      <c r="AM4" s="257"/>
      <c r="AN4" s="257"/>
      <c r="AO4" s="250"/>
      <c r="AP4" s="232" t="s">
        <v>102</v>
      </c>
      <c r="AQ4" s="225"/>
      <c r="AR4" s="257"/>
      <c r="AS4" s="257"/>
      <c r="AT4" s="250"/>
      <c r="AU4" s="232" t="s">
        <v>102</v>
      </c>
      <c r="AV4" s="225"/>
      <c r="AW4" s="257"/>
      <c r="AX4" s="257"/>
      <c r="AY4" s="250"/>
      <c r="AZ4" s="232" t="s">
        <v>102</v>
      </c>
      <c r="BA4" s="225"/>
      <c r="BB4" s="257"/>
      <c r="BC4" s="257"/>
      <c r="BD4" s="250"/>
      <c r="BE4" s="232" t="s">
        <v>102</v>
      </c>
      <c r="BF4" s="225"/>
      <c r="BG4" s="257"/>
      <c r="BH4" s="257"/>
      <c r="BI4" s="250"/>
      <c r="BJ4" s="232" t="s">
        <v>102</v>
      </c>
      <c r="BK4" s="225"/>
      <c r="BL4" s="257"/>
      <c r="BX4" s="222" t="s">
        <v>5</v>
      </c>
      <c r="CD4" s="230"/>
    </row>
    <row r="5" spans="2:91" s="2" customFormat="1" ht="57.75" customHeight="1" thickBot="1">
      <c r="B5" s="7"/>
      <c r="C5" s="6"/>
      <c r="D5" s="8" t="s">
        <v>6</v>
      </c>
      <c r="E5" s="9" t="s">
        <v>7</v>
      </c>
      <c r="F5" s="10" t="s">
        <v>8</v>
      </c>
      <c r="G5" s="11" t="s">
        <v>1</v>
      </c>
      <c r="H5" s="235"/>
      <c r="I5" s="12" t="s">
        <v>9</v>
      </c>
      <c r="J5" s="9" t="s">
        <v>10</v>
      </c>
      <c r="K5" s="13" t="s">
        <v>11</v>
      </c>
      <c r="L5" s="13" t="s">
        <v>12</v>
      </c>
      <c r="M5" s="13" t="s">
        <v>13</v>
      </c>
      <c r="N5" s="14" t="s">
        <v>1</v>
      </c>
      <c r="O5" s="14" t="s">
        <v>14</v>
      </c>
      <c r="P5" s="8" t="s">
        <v>15</v>
      </c>
      <c r="Q5" s="15" t="s">
        <v>16</v>
      </c>
      <c r="R5" s="16" t="s">
        <v>17</v>
      </c>
      <c r="S5" s="17" t="s">
        <v>18</v>
      </c>
      <c r="T5" s="11" t="s">
        <v>1</v>
      </c>
      <c r="U5" s="11" t="s">
        <v>19</v>
      </c>
      <c r="V5" s="18" t="s">
        <v>20</v>
      </c>
      <c r="W5" s="11" t="s">
        <v>21</v>
      </c>
      <c r="X5" s="19" t="s">
        <v>22</v>
      </c>
      <c r="Y5" s="20" t="s">
        <v>23</v>
      </c>
      <c r="Z5" s="12" t="s">
        <v>24</v>
      </c>
      <c r="AA5" s="21" t="s">
        <v>25</v>
      </c>
      <c r="AB5" s="21" t="s">
        <v>26</v>
      </c>
      <c r="AC5" s="8" t="s">
        <v>27</v>
      </c>
      <c r="AD5" s="22" t="s">
        <v>28</v>
      </c>
      <c r="AE5" s="23" t="s">
        <v>29</v>
      </c>
      <c r="AF5" s="14" t="s">
        <v>30</v>
      </c>
      <c r="AG5" s="24" t="s">
        <v>31</v>
      </c>
      <c r="AH5" s="25" t="s">
        <v>95</v>
      </c>
      <c r="AI5" s="25" t="s">
        <v>96</v>
      </c>
      <c r="AJ5" s="26" t="s">
        <v>32</v>
      </c>
      <c r="AK5" s="27" t="s">
        <v>103</v>
      </c>
      <c r="AL5" s="27" t="s">
        <v>104</v>
      </c>
      <c r="AM5" s="21" t="s">
        <v>25</v>
      </c>
      <c r="AN5" s="21" t="s">
        <v>26</v>
      </c>
      <c r="AO5" s="26" t="s">
        <v>32</v>
      </c>
      <c r="AP5" s="27" t="s">
        <v>103</v>
      </c>
      <c r="AQ5" s="27" t="s">
        <v>104</v>
      </c>
      <c r="AR5" s="21" t="s">
        <v>25</v>
      </c>
      <c r="AS5" s="21" t="s">
        <v>26</v>
      </c>
      <c r="AT5" s="26" t="s">
        <v>32</v>
      </c>
      <c r="AU5" s="27" t="s">
        <v>103</v>
      </c>
      <c r="AV5" s="27" t="s">
        <v>104</v>
      </c>
      <c r="AW5" s="21" t="s">
        <v>25</v>
      </c>
      <c r="AX5" s="21" t="s">
        <v>26</v>
      </c>
      <c r="AY5" s="26" t="s">
        <v>32</v>
      </c>
      <c r="AZ5" s="27" t="s">
        <v>103</v>
      </c>
      <c r="BA5" s="27" t="s">
        <v>104</v>
      </c>
      <c r="BB5" s="21" t="s">
        <v>25</v>
      </c>
      <c r="BC5" s="21" t="s">
        <v>26</v>
      </c>
      <c r="BD5" s="26" t="s">
        <v>32</v>
      </c>
      <c r="BE5" s="27" t="s">
        <v>103</v>
      </c>
      <c r="BF5" s="27" t="s">
        <v>104</v>
      </c>
      <c r="BG5" s="21" t="s">
        <v>25</v>
      </c>
      <c r="BH5" s="21" t="s">
        <v>26</v>
      </c>
      <c r="BI5" s="26" t="s">
        <v>32</v>
      </c>
      <c r="BJ5" s="27" t="s">
        <v>103</v>
      </c>
      <c r="BK5" s="27" t="s">
        <v>104</v>
      </c>
      <c r="BL5" s="258"/>
      <c r="BN5" s="8" t="s">
        <v>122</v>
      </c>
      <c r="BO5" s="9" t="s">
        <v>123</v>
      </c>
      <c r="BP5" s="9" t="s">
        <v>124</v>
      </c>
      <c r="BQ5" s="28" t="s">
        <v>33</v>
      </c>
      <c r="BR5" s="28" t="s">
        <v>34</v>
      </c>
      <c r="BT5" s="8" t="s">
        <v>35</v>
      </c>
      <c r="BU5" s="28" t="s">
        <v>36</v>
      </c>
      <c r="BV5" s="28" t="s">
        <v>33</v>
      </c>
      <c r="BW5" s="29"/>
      <c r="BX5" s="8" t="s">
        <v>37</v>
      </c>
      <c r="BY5" s="9" t="s">
        <v>38</v>
      </c>
      <c r="BZ5" s="9" t="s">
        <v>39</v>
      </c>
      <c r="CA5" s="5" t="s">
        <v>33</v>
      </c>
      <c r="CB5" s="30"/>
      <c r="CC5" s="30"/>
      <c r="CD5" s="8" t="s">
        <v>40</v>
      </c>
      <c r="CE5" s="8" t="s">
        <v>41</v>
      </c>
      <c r="CF5" s="8" t="s">
        <v>42</v>
      </c>
      <c r="CG5" s="31" t="s">
        <v>43</v>
      </c>
      <c r="CH5" s="31" t="s">
        <v>44</v>
      </c>
      <c r="CI5" s="32"/>
      <c r="CJ5" s="33" t="s">
        <v>45</v>
      </c>
      <c r="CK5" s="33" t="s">
        <v>46</v>
      </c>
      <c r="CL5" s="33" t="s">
        <v>47</v>
      </c>
      <c r="CM5" s="34"/>
    </row>
    <row r="6" spans="2:91" ht="7.5" customHeight="1" thickBot="1">
      <c r="B6" s="35"/>
      <c r="C6" s="36"/>
      <c r="D6" s="37"/>
      <c r="E6" s="38"/>
      <c r="F6" s="39"/>
      <c r="G6" s="40"/>
      <c r="H6" s="236"/>
      <c r="I6" s="41"/>
      <c r="J6" s="42"/>
      <c r="K6" s="42"/>
      <c r="L6" s="42"/>
      <c r="M6" s="42"/>
      <c r="N6" s="43"/>
      <c r="O6" s="43"/>
      <c r="P6" s="43"/>
      <c r="Q6" s="44"/>
      <c r="R6" s="45"/>
      <c r="S6" s="46"/>
      <c r="T6" s="47"/>
      <c r="U6" s="40"/>
      <c r="V6" s="48"/>
      <c r="W6" s="40"/>
      <c r="X6" s="49"/>
      <c r="Y6" s="50"/>
      <c r="Z6" s="41"/>
      <c r="AA6" s="51"/>
      <c r="AB6" s="51"/>
      <c r="AC6" s="43"/>
      <c r="AD6" s="52"/>
      <c r="AE6" s="53"/>
      <c r="AF6" s="54"/>
      <c r="AG6" s="55"/>
      <c r="AH6" s="56"/>
      <c r="AI6" s="56"/>
      <c r="AJ6" s="57"/>
      <c r="AK6" s="58"/>
      <c r="AL6" s="58"/>
      <c r="AM6" s="51"/>
      <c r="AN6" s="51"/>
      <c r="AO6" s="57"/>
      <c r="AP6" s="58"/>
      <c r="AQ6" s="58"/>
      <c r="AR6" s="51"/>
      <c r="AS6" s="51"/>
      <c r="AT6" s="57"/>
      <c r="AU6" s="58"/>
      <c r="AV6" s="58"/>
      <c r="AW6" s="51"/>
      <c r="AX6" s="51"/>
      <c r="AY6" s="57"/>
      <c r="AZ6" s="58"/>
      <c r="BA6" s="58"/>
      <c r="BB6" s="51"/>
      <c r="BC6" s="51"/>
      <c r="BD6" s="57"/>
      <c r="BE6" s="58"/>
      <c r="BF6" s="58"/>
      <c r="BG6" s="51"/>
      <c r="BH6" s="51"/>
      <c r="BI6" s="57"/>
      <c r="BJ6" s="58"/>
      <c r="BK6" s="58"/>
      <c r="BL6" s="259"/>
      <c r="BN6" s="37"/>
      <c r="BO6" s="38"/>
      <c r="BP6" s="38"/>
      <c r="BQ6" s="38"/>
      <c r="BR6" s="38"/>
      <c r="BT6" s="37"/>
      <c r="BU6" s="38"/>
      <c r="BV6" s="38"/>
      <c r="BW6" s="39"/>
      <c r="BX6" s="59"/>
      <c r="BY6" s="38"/>
      <c r="BZ6" s="38"/>
      <c r="CA6" s="38"/>
      <c r="CB6" s="39"/>
      <c r="CC6" s="39"/>
      <c r="CD6" s="37"/>
      <c r="CE6" s="37"/>
      <c r="CF6" s="37"/>
      <c r="CG6" s="60"/>
      <c r="CH6" s="60"/>
      <c r="CI6" s="60"/>
      <c r="CJ6" s="37"/>
      <c r="CK6" s="37"/>
      <c r="CL6" s="37"/>
      <c r="CM6" s="39"/>
    </row>
    <row r="7" spans="2:91" ht="3.75" customHeight="1">
      <c r="B7" s="1167" t="s">
        <v>48</v>
      </c>
      <c r="C7" s="77"/>
      <c r="D7" s="77"/>
      <c r="E7" s="36"/>
      <c r="F7" s="78"/>
      <c r="G7" s="79"/>
      <c r="H7" s="237"/>
      <c r="I7" s="80"/>
      <c r="J7" s="81"/>
      <c r="K7" s="81"/>
      <c r="L7" s="81"/>
      <c r="M7" s="81"/>
      <c r="N7" s="77">
        <v>0</v>
      </c>
      <c r="O7" s="77"/>
      <c r="P7" s="77"/>
      <c r="Q7" s="82"/>
      <c r="R7" s="83"/>
      <c r="S7" s="84"/>
      <c r="T7" s="79"/>
      <c r="U7" s="79"/>
      <c r="V7" s="85"/>
      <c r="W7" s="79"/>
      <c r="X7" s="86"/>
      <c r="Y7" s="87"/>
      <c r="Z7" s="80"/>
      <c r="AA7" s="88"/>
      <c r="AB7" s="88"/>
      <c r="AC7" s="77"/>
      <c r="AD7" s="89"/>
      <c r="AE7" s="80"/>
      <c r="AF7" s="77"/>
      <c r="AG7" s="89"/>
      <c r="AH7" s="79"/>
      <c r="AI7" s="79"/>
      <c r="AJ7" s="90"/>
      <c r="AK7" s="91"/>
      <c r="AL7" s="91"/>
      <c r="AM7" s="88"/>
      <c r="AN7" s="88"/>
      <c r="AO7" s="90"/>
      <c r="AP7" s="91"/>
      <c r="AQ7" s="91"/>
      <c r="AR7" s="88"/>
      <c r="AS7" s="88"/>
      <c r="AT7" s="90"/>
      <c r="AU7" s="91"/>
      <c r="AV7" s="91"/>
      <c r="AW7" s="88"/>
      <c r="AX7" s="88"/>
      <c r="AY7" s="90"/>
      <c r="AZ7" s="91"/>
      <c r="BA7" s="91"/>
      <c r="BB7" s="88"/>
      <c r="BC7" s="88"/>
      <c r="BD7" s="90"/>
      <c r="BE7" s="91"/>
      <c r="BF7" s="91"/>
      <c r="BG7" s="88"/>
      <c r="BH7" s="88"/>
      <c r="BI7" s="90"/>
      <c r="BJ7" s="91"/>
      <c r="BK7" s="91"/>
      <c r="BL7" s="30"/>
      <c r="BN7" s="77"/>
      <c r="BO7" s="36"/>
      <c r="BP7" s="36"/>
      <c r="BQ7" s="36"/>
      <c r="BR7" s="36"/>
      <c r="BT7" s="77"/>
      <c r="BU7" s="36"/>
      <c r="BV7" s="36"/>
      <c r="BW7" s="29"/>
      <c r="BX7" s="77"/>
      <c r="BY7" s="36"/>
      <c r="BZ7" s="36"/>
      <c r="CA7" s="36"/>
      <c r="CB7" s="29"/>
      <c r="CC7" s="29"/>
      <c r="CD7" s="92"/>
      <c r="CE7" s="77"/>
      <c r="CF7" s="77"/>
      <c r="CG7" s="93"/>
      <c r="CH7" s="93"/>
      <c r="CI7" s="93"/>
      <c r="CJ7" s="77"/>
      <c r="CK7" s="77"/>
      <c r="CL7" s="77"/>
      <c r="CM7" s="29"/>
    </row>
    <row r="8" spans="2:91" ht="39" customHeight="1">
      <c r="B8" s="1168"/>
      <c r="C8" s="94" t="s">
        <v>49</v>
      </c>
      <c r="D8" s="94">
        <v>111112</v>
      </c>
      <c r="E8" s="95">
        <v>109017.33333333333</v>
      </c>
      <c r="F8" s="96">
        <v>887</v>
      </c>
      <c r="G8" s="97" t="e">
        <f>#REF!</f>
        <v>#REF!</v>
      </c>
      <c r="H8" s="238"/>
      <c r="I8" s="98">
        <v>16683</v>
      </c>
      <c r="J8" s="99"/>
      <c r="K8" s="99">
        <v>6212.666666666667</v>
      </c>
      <c r="L8" s="99">
        <v>5665</v>
      </c>
      <c r="M8" s="99">
        <v>4401</v>
      </c>
      <c r="N8" s="94">
        <v>32.961666666666673</v>
      </c>
      <c r="O8" s="94">
        <v>1840</v>
      </c>
      <c r="P8" s="94"/>
      <c r="Q8" s="100">
        <v>13098</v>
      </c>
      <c r="R8" s="101">
        <v>10455</v>
      </c>
      <c r="S8" s="102">
        <v>1904</v>
      </c>
      <c r="T8" s="97">
        <v>58418.666666666672</v>
      </c>
      <c r="U8" s="97">
        <v>51485.666666666657</v>
      </c>
      <c r="V8" s="103">
        <v>0.46845893246550779</v>
      </c>
      <c r="W8" s="97">
        <v>20594.266666666663</v>
      </c>
      <c r="X8" s="104">
        <v>30891.4</v>
      </c>
      <c r="Y8" s="105">
        <v>43989.4</v>
      </c>
      <c r="Z8" s="98">
        <v>879788</v>
      </c>
      <c r="AA8" s="106" t="e">
        <f>#REF!</f>
        <v>#REF!</v>
      </c>
      <c r="AB8" s="106" t="e">
        <f>#REF!</f>
        <v>#REF!</v>
      </c>
      <c r="AC8" s="94">
        <v>293262.66666666663</v>
      </c>
      <c r="AD8" s="107">
        <v>219947</v>
      </c>
      <c r="AE8" s="98">
        <v>10632.567723542381</v>
      </c>
      <c r="AF8" s="94">
        <v>4099</v>
      </c>
      <c r="AG8" s="107">
        <v>1500</v>
      </c>
      <c r="AH8" s="97">
        <v>315328</v>
      </c>
      <c r="AI8" s="97">
        <v>15766.4</v>
      </c>
      <c r="AJ8" s="108" t="e">
        <f>#REF!</f>
        <v>#REF!</v>
      </c>
      <c r="AK8" s="109" t="e">
        <f>#REF!</f>
        <v>#REF!</v>
      </c>
      <c r="AL8" s="109" t="e">
        <f>#REF!</f>
        <v>#REF!</v>
      </c>
      <c r="AM8" s="106" t="e">
        <f>'総括表（案1)'!AA8</f>
        <v>#REF!</v>
      </c>
      <c r="AN8" s="106" t="e">
        <f>'総括表（案1)'!AB8</f>
        <v>#REF!</v>
      </c>
      <c r="AO8" s="108" t="e">
        <f>'総括表（案1)'!AJ8</f>
        <v>#REF!</v>
      </c>
      <c r="AP8" s="109" t="e">
        <f>'総括表（案1)'!AK8</f>
        <v>#REF!</v>
      </c>
      <c r="AQ8" s="109" t="e">
        <f>'総括表（案1)'!AL8</f>
        <v>#REF!</v>
      </c>
      <c r="AR8" s="106" t="e">
        <f>'総括表（案2)'!AA8</f>
        <v>#REF!</v>
      </c>
      <c r="AS8" s="106" t="e">
        <f>'総括表（案2)'!AB8</f>
        <v>#REF!</v>
      </c>
      <c r="AT8" s="108" t="e">
        <f>'総括表（案2)'!AJ8</f>
        <v>#REF!</v>
      </c>
      <c r="AU8" s="109" t="e">
        <f>'総括表（案2)'!AK8</f>
        <v>#REF!</v>
      </c>
      <c r="AV8" s="109" t="e">
        <f>'総括表（案2)'!AL8</f>
        <v>#REF!</v>
      </c>
      <c r="AW8" s="106" t="e">
        <f>'総括表（案3)'!AA8</f>
        <v>#REF!</v>
      </c>
      <c r="AX8" s="106" t="e">
        <f>'総括表（案3)'!AB8</f>
        <v>#REF!</v>
      </c>
      <c r="AY8" s="108" t="e">
        <f>'総括表（案3)'!AJ8</f>
        <v>#REF!</v>
      </c>
      <c r="AZ8" s="109" t="e">
        <f>'総括表（案3)'!AK8</f>
        <v>#REF!</v>
      </c>
      <c r="BA8" s="109" t="e">
        <f>'総括表（案3)'!AL8</f>
        <v>#REF!</v>
      </c>
      <c r="BB8" s="106" t="e">
        <f>'総括表（案4)'!AA8</f>
        <v>#REF!</v>
      </c>
      <c r="BC8" s="106" t="e">
        <f>'総括表（案4)'!AB8</f>
        <v>#REF!</v>
      </c>
      <c r="BD8" s="108" t="e">
        <f>'総括表（案4)'!AJ8</f>
        <v>#REF!</v>
      </c>
      <c r="BE8" s="109" t="e">
        <f>'総括表（案4)'!AK8</f>
        <v>#REF!</v>
      </c>
      <c r="BF8" s="109" t="e">
        <f>'総括表（案4)'!AL8</f>
        <v>#REF!</v>
      </c>
      <c r="BG8" s="106" t="e">
        <f>'総括表（案5)'!AA8</f>
        <v>#REF!</v>
      </c>
      <c r="BH8" s="106" t="e">
        <f>'総括表（案5)'!AB8</f>
        <v>#REF!</v>
      </c>
      <c r="BI8" s="108" t="e">
        <f>'総括表（案5)'!AJ8</f>
        <v>#REF!</v>
      </c>
      <c r="BJ8" s="109" t="e">
        <f>'総括表（案5)'!AK8</f>
        <v>#REF!</v>
      </c>
      <c r="BK8" s="109" t="e">
        <f>'総括表（案5)'!AL8</f>
        <v>#REF!</v>
      </c>
      <c r="BL8" s="220"/>
      <c r="BN8" s="94">
        <v>111112</v>
      </c>
      <c r="BO8" s="95">
        <v>115169</v>
      </c>
      <c r="BP8" s="95">
        <v>100771</v>
      </c>
      <c r="BQ8" s="95">
        <v>327052</v>
      </c>
      <c r="BR8" s="95">
        <v>109017.33333333333</v>
      </c>
      <c r="BT8" s="94">
        <v>1552</v>
      </c>
      <c r="BU8" s="95">
        <v>288</v>
      </c>
      <c r="BV8" s="95">
        <v>1840</v>
      </c>
      <c r="BW8" s="29"/>
      <c r="BX8" s="94">
        <v>277234</v>
      </c>
      <c r="BY8" s="95">
        <v>35408</v>
      </c>
      <c r="BZ8" s="95"/>
      <c r="CA8" s="95">
        <v>328875</v>
      </c>
      <c r="CB8" s="110">
        <v>0.84297681489927789</v>
      </c>
      <c r="CC8" s="111">
        <v>11711.509520136049</v>
      </c>
      <c r="CD8" s="112" t="s">
        <v>50</v>
      </c>
      <c r="CE8" s="94">
        <v>163</v>
      </c>
      <c r="CF8" s="94">
        <v>3</v>
      </c>
      <c r="CG8" s="113">
        <v>102.34969325153374</v>
      </c>
      <c r="CH8" s="113">
        <v>5561</v>
      </c>
      <c r="CI8" s="114" t="s">
        <v>51</v>
      </c>
      <c r="CJ8" s="94">
        <v>38.114519427402868</v>
      </c>
      <c r="CK8" s="94">
        <v>315.86298568507152</v>
      </c>
      <c r="CL8" s="94">
        <v>269.87361963190182</v>
      </c>
      <c r="CM8" s="29"/>
    </row>
    <row r="9" spans="2:91" ht="39" customHeight="1">
      <c r="B9" s="1169" t="s">
        <v>52</v>
      </c>
      <c r="C9" s="115" t="s">
        <v>53</v>
      </c>
      <c r="D9" s="115">
        <v>34046</v>
      </c>
      <c r="E9" s="116">
        <v>34911</v>
      </c>
      <c r="F9" s="117">
        <v>211</v>
      </c>
      <c r="G9" s="118" t="e">
        <f>#REF!</f>
        <v>#REF!</v>
      </c>
      <c r="H9" s="239"/>
      <c r="I9" s="119">
        <v>15509</v>
      </c>
      <c r="J9" s="116"/>
      <c r="K9" s="99">
        <v>1332</v>
      </c>
      <c r="L9" s="116">
        <v>5037</v>
      </c>
      <c r="M9" s="218">
        <v>2060</v>
      </c>
      <c r="N9" s="219">
        <v>23.937999999999999</v>
      </c>
      <c r="O9" s="219">
        <v>100</v>
      </c>
      <c r="P9" s="115"/>
      <c r="Q9" s="120">
        <v>5657</v>
      </c>
      <c r="R9" s="121">
        <v>6414</v>
      </c>
      <c r="S9" s="122">
        <v>1168</v>
      </c>
      <c r="T9" s="97">
        <v>37177</v>
      </c>
      <c r="U9" s="118">
        <v>-2055</v>
      </c>
      <c r="V9" s="123">
        <v>-5.8510335402311944E-2</v>
      </c>
      <c r="W9" s="118">
        <v>0</v>
      </c>
      <c r="X9" s="124">
        <v>-2055</v>
      </c>
      <c r="Y9" s="125">
        <v>3602</v>
      </c>
      <c r="Z9" s="119">
        <v>72040</v>
      </c>
      <c r="AA9" s="126" t="e">
        <f>#REF!</f>
        <v>#REF!</v>
      </c>
      <c r="AB9" s="126" t="e">
        <f>#REF!</f>
        <v>#REF!</v>
      </c>
      <c r="AC9" s="115">
        <v>24013.333333333336</v>
      </c>
      <c r="AD9" s="107">
        <v>18010</v>
      </c>
      <c r="AE9" s="119">
        <v>2798.3433727870511</v>
      </c>
      <c r="AF9" s="115">
        <v>1003</v>
      </c>
      <c r="AG9" s="107">
        <v>1500</v>
      </c>
      <c r="AH9" s="118">
        <v>77178</v>
      </c>
      <c r="AI9" s="118">
        <v>3062.8</v>
      </c>
      <c r="AJ9" s="127" t="e">
        <f>#REF!</f>
        <v>#REF!</v>
      </c>
      <c r="AK9" s="128" t="e">
        <f>#REF!</f>
        <v>#REF!</v>
      </c>
      <c r="AL9" s="128" t="e">
        <f>#REF!</f>
        <v>#REF!</v>
      </c>
      <c r="AM9" s="126" t="e">
        <f>'総括表（案1)'!AA9</f>
        <v>#REF!</v>
      </c>
      <c r="AN9" s="126" t="e">
        <f>'総括表（案1)'!AB9</f>
        <v>#REF!</v>
      </c>
      <c r="AO9" s="127" t="e">
        <f>'総括表（案1)'!AJ9</f>
        <v>#REF!</v>
      </c>
      <c r="AP9" s="128" t="e">
        <f>'総括表（案1)'!AK9</f>
        <v>#REF!</v>
      </c>
      <c r="AQ9" s="128" t="e">
        <f>'総括表（案1)'!AL9</f>
        <v>#REF!</v>
      </c>
      <c r="AR9" s="126" t="e">
        <f>'総括表（案2)'!AA9</f>
        <v>#REF!</v>
      </c>
      <c r="AS9" s="126" t="e">
        <f>'総括表（案2)'!AB9</f>
        <v>#REF!</v>
      </c>
      <c r="AT9" s="127" t="e">
        <f>'総括表（案2)'!AJ9</f>
        <v>#REF!</v>
      </c>
      <c r="AU9" s="128" t="e">
        <f>'総括表（案2)'!AK9</f>
        <v>#REF!</v>
      </c>
      <c r="AV9" s="128" t="e">
        <f>'総括表（案2)'!AL9</f>
        <v>#REF!</v>
      </c>
      <c r="AW9" s="126" t="e">
        <f>'総括表（案3)'!AA9</f>
        <v>#REF!</v>
      </c>
      <c r="AX9" s="126" t="e">
        <f>'総括表（案3)'!AB9</f>
        <v>#REF!</v>
      </c>
      <c r="AY9" s="127" t="e">
        <f>'総括表（案3)'!AJ9</f>
        <v>#REF!</v>
      </c>
      <c r="AZ9" s="128" t="e">
        <f>'総括表（案3)'!AK9</f>
        <v>#REF!</v>
      </c>
      <c r="BA9" s="128" t="e">
        <f>'総括表（案3)'!AL9</f>
        <v>#REF!</v>
      </c>
      <c r="BB9" s="126" t="e">
        <f>'総括表（案4)'!AA9</f>
        <v>#REF!</v>
      </c>
      <c r="BC9" s="126" t="e">
        <f>'総括表（案4)'!AB9</f>
        <v>#REF!</v>
      </c>
      <c r="BD9" s="127" t="e">
        <f>'総括表（案4)'!AJ9</f>
        <v>#REF!</v>
      </c>
      <c r="BE9" s="128" t="e">
        <f>'総括表（案4)'!AK9</f>
        <v>#REF!</v>
      </c>
      <c r="BF9" s="128" t="e">
        <f>'総括表（案4)'!AL9</f>
        <v>#REF!</v>
      </c>
      <c r="BG9" s="126" t="e">
        <f>'総括表（案5)'!AA9</f>
        <v>#REF!</v>
      </c>
      <c r="BH9" s="126" t="e">
        <f>'総括表（案5)'!AB9</f>
        <v>#REF!</v>
      </c>
      <c r="BI9" s="127" t="e">
        <f>'総括表（案5)'!AJ9</f>
        <v>#REF!</v>
      </c>
      <c r="BJ9" s="128" t="e">
        <f>'総括表（案5)'!AK9</f>
        <v>#REF!</v>
      </c>
      <c r="BK9" s="128" t="e">
        <f>'総括表（案5)'!AL9</f>
        <v>#REF!</v>
      </c>
      <c r="BL9" s="220"/>
      <c r="BN9" s="115">
        <v>34046</v>
      </c>
      <c r="BO9" s="116">
        <v>34816</v>
      </c>
      <c r="BP9" s="116">
        <v>35871</v>
      </c>
      <c r="BQ9" s="116">
        <v>104733</v>
      </c>
      <c r="BR9" s="116">
        <v>34911</v>
      </c>
      <c r="BT9" s="115">
        <v>0</v>
      </c>
      <c r="BU9" s="116">
        <v>0</v>
      </c>
      <c r="BV9" s="116">
        <v>0</v>
      </c>
      <c r="BW9" s="29"/>
      <c r="BX9" s="115">
        <v>53762</v>
      </c>
      <c r="BY9" s="116">
        <v>915</v>
      </c>
      <c r="BZ9" s="116"/>
      <c r="CA9" s="116">
        <v>59310</v>
      </c>
      <c r="CB9" s="110">
        <v>0.90645759568369588</v>
      </c>
      <c r="CC9" s="110"/>
      <c r="CD9" s="129" t="s">
        <v>50</v>
      </c>
      <c r="CE9" s="115">
        <v>100</v>
      </c>
      <c r="CF9" s="115">
        <v>4</v>
      </c>
      <c r="CG9" s="114">
        <v>155.09</v>
      </c>
      <c r="CH9" s="114">
        <v>3877.25</v>
      </c>
      <c r="CI9" s="114" t="s">
        <v>54</v>
      </c>
      <c r="CJ9" s="115">
        <v>8.1717791411042953</v>
      </c>
      <c r="CK9" s="115">
        <v>-12.607361963190185</v>
      </c>
      <c r="CL9" s="115">
        <v>22.098159509202453</v>
      </c>
      <c r="CM9" s="29"/>
    </row>
    <row r="10" spans="2:91" ht="39" customHeight="1">
      <c r="B10" s="1169"/>
      <c r="C10" s="130" t="s">
        <v>55</v>
      </c>
      <c r="D10" s="130">
        <v>52161</v>
      </c>
      <c r="E10" s="131">
        <v>55560.666666666664</v>
      </c>
      <c r="F10" s="29">
        <v>1086</v>
      </c>
      <c r="G10" s="132" t="e">
        <f>#REF!</f>
        <v>#REF!</v>
      </c>
      <c r="H10" s="240"/>
      <c r="I10" s="133">
        <v>30090</v>
      </c>
      <c r="J10" s="131"/>
      <c r="K10" s="99">
        <v>10248.333333333334</v>
      </c>
      <c r="L10" s="131">
        <v>8278</v>
      </c>
      <c r="M10" s="131">
        <v>2373</v>
      </c>
      <c r="N10" s="130">
        <v>50.989333333333335</v>
      </c>
      <c r="O10" s="130">
        <v>588</v>
      </c>
      <c r="P10" s="130"/>
      <c r="Q10" s="134">
        <v>6117</v>
      </c>
      <c r="R10" s="135">
        <v>9878</v>
      </c>
      <c r="S10" s="136">
        <v>1799</v>
      </c>
      <c r="T10" s="97">
        <v>68783.333333333343</v>
      </c>
      <c r="U10" s="132">
        <v>-12136.666666666679</v>
      </c>
      <c r="V10" s="137">
        <v>-0.21425208897257877</v>
      </c>
      <c r="W10" s="132">
        <v>0</v>
      </c>
      <c r="X10" s="138">
        <v>-12136.666666666679</v>
      </c>
      <c r="Y10" s="139">
        <v>-6019.6666666666788</v>
      </c>
      <c r="Z10" s="133">
        <v>-120393.33333333358</v>
      </c>
      <c r="AA10" s="140" t="e">
        <f>#REF!</f>
        <v>#REF!</v>
      </c>
      <c r="AB10" s="140" t="e">
        <f>#REF!</f>
        <v>#REF!</v>
      </c>
      <c r="AC10" s="130">
        <v>-40131.111111111197</v>
      </c>
      <c r="AD10" s="141">
        <v>-30098.333333333394</v>
      </c>
      <c r="AE10" s="133">
        <v>5346.893285588465</v>
      </c>
      <c r="AF10" s="130">
        <v>1907</v>
      </c>
      <c r="AG10" s="141">
        <v>1500</v>
      </c>
      <c r="AH10" s="132">
        <v>146744</v>
      </c>
      <c r="AI10" s="132">
        <v>7337.2</v>
      </c>
      <c r="AJ10" s="142" t="e">
        <f>#REF!</f>
        <v>#REF!</v>
      </c>
      <c r="AK10" s="143" t="e">
        <f>#REF!</f>
        <v>#REF!</v>
      </c>
      <c r="AL10" s="143" t="e">
        <f>#REF!</f>
        <v>#REF!</v>
      </c>
      <c r="AM10" s="140" t="e">
        <f>'総括表（案1)'!AA10</f>
        <v>#REF!</v>
      </c>
      <c r="AN10" s="140" t="e">
        <f>'総括表（案1)'!AB10</f>
        <v>#REF!</v>
      </c>
      <c r="AO10" s="142" t="e">
        <f>'総括表（案1)'!AJ10</f>
        <v>#REF!</v>
      </c>
      <c r="AP10" s="143" t="e">
        <f>'総括表（案1)'!AK10</f>
        <v>#REF!</v>
      </c>
      <c r="AQ10" s="143" t="e">
        <f>'総括表（案1)'!AL10</f>
        <v>#REF!</v>
      </c>
      <c r="AR10" s="140" t="e">
        <f>'総括表（案2)'!AA10</f>
        <v>#REF!</v>
      </c>
      <c r="AS10" s="140" t="e">
        <f>'総括表（案2)'!AB10</f>
        <v>#REF!</v>
      </c>
      <c r="AT10" s="142" t="e">
        <f>'総括表（案2)'!AJ10</f>
        <v>#REF!</v>
      </c>
      <c r="AU10" s="143" t="e">
        <f>'総括表（案2)'!AK10</f>
        <v>#REF!</v>
      </c>
      <c r="AV10" s="143" t="e">
        <f>'総括表（案2)'!AL10</f>
        <v>#REF!</v>
      </c>
      <c r="AW10" s="140" t="e">
        <f>'総括表（案3)'!AA10</f>
        <v>#REF!</v>
      </c>
      <c r="AX10" s="140" t="e">
        <f>'総括表（案3)'!AB10</f>
        <v>#REF!</v>
      </c>
      <c r="AY10" s="142" t="e">
        <f>'総括表（案3)'!AJ10</f>
        <v>#REF!</v>
      </c>
      <c r="AZ10" s="143" t="e">
        <f>'総括表（案3)'!AK10</f>
        <v>#REF!</v>
      </c>
      <c r="BA10" s="143" t="e">
        <f>'総括表（案3)'!AL10</f>
        <v>#REF!</v>
      </c>
      <c r="BB10" s="140" t="e">
        <f>'総括表（案4)'!AA10</f>
        <v>#REF!</v>
      </c>
      <c r="BC10" s="140" t="e">
        <f>'総括表（案4)'!AB10</f>
        <v>#REF!</v>
      </c>
      <c r="BD10" s="142" t="e">
        <f>'総括表（案4)'!AJ10</f>
        <v>#REF!</v>
      </c>
      <c r="BE10" s="143" t="e">
        <f>'総括表（案4)'!AK10</f>
        <v>#REF!</v>
      </c>
      <c r="BF10" s="143" t="e">
        <f>'総括表（案4)'!AL10</f>
        <v>#REF!</v>
      </c>
      <c r="BG10" s="140" t="e">
        <f>'総括表（案5)'!AA10</f>
        <v>#REF!</v>
      </c>
      <c r="BH10" s="140" t="e">
        <f>'総括表（案5)'!AB10</f>
        <v>#REF!</v>
      </c>
      <c r="BI10" s="142" t="e">
        <f>'総括表（案5)'!AJ10</f>
        <v>#REF!</v>
      </c>
      <c r="BJ10" s="143" t="e">
        <f>'総括表（案5)'!AK10</f>
        <v>#REF!</v>
      </c>
      <c r="BK10" s="143" t="e">
        <f>'総括表（案5)'!AL10</f>
        <v>#REF!</v>
      </c>
      <c r="BL10" s="220"/>
      <c r="BN10" s="130">
        <v>52161</v>
      </c>
      <c r="BO10" s="131">
        <v>59330</v>
      </c>
      <c r="BP10" s="131">
        <v>55191</v>
      </c>
      <c r="BQ10" s="131">
        <v>166682</v>
      </c>
      <c r="BR10" s="131">
        <v>55560.666666666664</v>
      </c>
      <c r="BT10" s="130">
        <v>507</v>
      </c>
      <c r="BU10" s="131">
        <v>81</v>
      </c>
      <c r="BV10" s="131">
        <v>588</v>
      </c>
      <c r="BW10" s="29"/>
      <c r="BX10" s="130">
        <v>141693</v>
      </c>
      <c r="BY10" s="131">
        <v>3718</v>
      </c>
      <c r="BZ10" s="131"/>
      <c r="CA10" s="131">
        <v>155549</v>
      </c>
      <c r="CB10" s="110">
        <v>0.91092196028261196</v>
      </c>
      <c r="CC10" s="110"/>
      <c r="CD10" s="144" t="s">
        <v>56</v>
      </c>
      <c r="CE10" s="130">
        <v>154</v>
      </c>
      <c r="CF10" s="130">
        <v>1</v>
      </c>
      <c r="CG10" s="145">
        <v>195.3896103896104</v>
      </c>
      <c r="CH10" s="145">
        <v>30090</v>
      </c>
      <c r="CI10" s="145"/>
      <c r="CJ10" s="130">
        <v>62.873210633946833</v>
      </c>
      <c r="CK10" s="130">
        <v>-74.45807770961153</v>
      </c>
      <c r="CL10" s="130">
        <v>-36.930470347648338</v>
      </c>
      <c r="CM10" s="29"/>
    </row>
    <row r="11" spans="2:91" ht="39" customHeight="1" thickBot="1">
      <c r="B11" s="1170"/>
      <c r="C11" s="146" t="s">
        <v>1</v>
      </c>
      <c r="D11" s="146">
        <v>197319</v>
      </c>
      <c r="E11" s="147">
        <v>199489</v>
      </c>
      <c r="F11" s="148">
        <v>2184</v>
      </c>
      <c r="G11" s="149" t="e">
        <f>#REF!</f>
        <v>#REF!</v>
      </c>
      <c r="H11" s="241">
        <v>199.50299999999999</v>
      </c>
      <c r="I11" s="150">
        <v>62282</v>
      </c>
      <c r="J11" s="147">
        <v>0</v>
      </c>
      <c r="K11" s="147">
        <v>17793</v>
      </c>
      <c r="L11" s="147">
        <v>18980</v>
      </c>
      <c r="M11" s="147">
        <v>8834</v>
      </c>
      <c r="N11" s="146">
        <v>107.889</v>
      </c>
      <c r="O11" s="146">
        <v>2528</v>
      </c>
      <c r="P11" s="146">
        <v>0</v>
      </c>
      <c r="Q11" s="151">
        <v>24872</v>
      </c>
      <c r="R11" s="152">
        <v>26747</v>
      </c>
      <c r="S11" s="153">
        <v>4871</v>
      </c>
      <c r="T11" s="149">
        <v>164379</v>
      </c>
      <c r="U11" s="149">
        <v>37294</v>
      </c>
      <c r="V11" s="154">
        <v>0.18492311811695161</v>
      </c>
      <c r="W11" s="149">
        <v>14917.6</v>
      </c>
      <c r="X11" s="155">
        <v>22376.400000000001</v>
      </c>
      <c r="Y11" s="156">
        <v>47248.4</v>
      </c>
      <c r="Z11" s="150">
        <v>944968</v>
      </c>
      <c r="AA11" s="157" t="e">
        <f>#REF!</f>
        <v>#REF!</v>
      </c>
      <c r="AB11" s="157" t="e">
        <f>#REF!</f>
        <v>#REF!</v>
      </c>
      <c r="AC11" s="146">
        <v>314989.33333333326</v>
      </c>
      <c r="AD11" s="158">
        <v>236242</v>
      </c>
      <c r="AE11" s="150">
        <v>18777.804381917897</v>
      </c>
      <c r="AF11" s="146">
        <v>7009</v>
      </c>
      <c r="AG11" s="158">
        <v>4500</v>
      </c>
      <c r="AH11" s="149">
        <v>539250</v>
      </c>
      <c r="AI11" s="149">
        <v>26166.400000000001</v>
      </c>
      <c r="AJ11" s="159" t="e">
        <f>#REF!</f>
        <v>#REF!</v>
      </c>
      <c r="AK11" s="160" t="e">
        <f>#REF!</f>
        <v>#REF!</v>
      </c>
      <c r="AL11" s="160" t="e">
        <f>#REF!</f>
        <v>#REF!</v>
      </c>
      <c r="AM11" s="157" t="e">
        <f>'総括表（案1)'!AA11</f>
        <v>#REF!</v>
      </c>
      <c r="AN11" s="157" t="e">
        <f>'総括表（案1)'!AB11</f>
        <v>#REF!</v>
      </c>
      <c r="AO11" s="159" t="e">
        <f>'総括表（案1)'!AJ11</f>
        <v>#REF!</v>
      </c>
      <c r="AP11" s="160" t="e">
        <f>'総括表（案1)'!AK11</f>
        <v>#REF!</v>
      </c>
      <c r="AQ11" s="160" t="e">
        <f>'総括表（案1)'!AL11</f>
        <v>#REF!</v>
      </c>
      <c r="AR11" s="157" t="e">
        <f>'総括表（案2)'!AA11</f>
        <v>#REF!</v>
      </c>
      <c r="AS11" s="157" t="e">
        <f>'総括表（案2)'!AB11</f>
        <v>#REF!</v>
      </c>
      <c r="AT11" s="159" t="e">
        <f>'総括表（案2)'!AJ11</f>
        <v>#REF!</v>
      </c>
      <c r="AU11" s="160" t="e">
        <f>'総括表（案2)'!AK11</f>
        <v>#REF!</v>
      </c>
      <c r="AV11" s="160" t="e">
        <f>'総括表（案2)'!AL11</f>
        <v>#REF!</v>
      </c>
      <c r="AW11" s="157" t="e">
        <f>'総括表（案3)'!AA11</f>
        <v>#REF!</v>
      </c>
      <c r="AX11" s="157" t="e">
        <f>'総括表（案3)'!AB11</f>
        <v>#REF!</v>
      </c>
      <c r="AY11" s="159" t="e">
        <f>'総括表（案3)'!AJ11</f>
        <v>#REF!</v>
      </c>
      <c r="AZ11" s="160" t="e">
        <f>'総括表（案3)'!AK11</f>
        <v>#REF!</v>
      </c>
      <c r="BA11" s="160" t="e">
        <f>'総括表（案3)'!AL11</f>
        <v>#REF!</v>
      </c>
      <c r="BB11" s="157" t="e">
        <f>'総括表（案4)'!AA11</f>
        <v>#REF!</v>
      </c>
      <c r="BC11" s="157" t="e">
        <f>'総括表（案4)'!AB11</f>
        <v>#REF!</v>
      </c>
      <c r="BD11" s="159" t="e">
        <f>'総括表（案4)'!AJ11</f>
        <v>#REF!</v>
      </c>
      <c r="BE11" s="160" t="e">
        <f>'総括表（案4)'!AK11</f>
        <v>#REF!</v>
      </c>
      <c r="BF11" s="160" t="e">
        <f>'総括表（案4)'!AL11</f>
        <v>#REF!</v>
      </c>
      <c r="BG11" s="157" t="e">
        <f>'総括表（案5)'!AA11</f>
        <v>#REF!</v>
      </c>
      <c r="BH11" s="157" t="e">
        <f>'総括表（案5)'!AB11</f>
        <v>#REF!</v>
      </c>
      <c r="BI11" s="159" t="e">
        <f>'総括表（案5)'!AJ11</f>
        <v>#REF!</v>
      </c>
      <c r="BJ11" s="160" t="e">
        <f>'総括表（案5)'!AK11</f>
        <v>#REF!</v>
      </c>
      <c r="BK11" s="160" t="e">
        <f>'総括表（案5)'!AL11</f>
        <v>#REF!</v>
      </c>
      <c r="BL11" s="220"/>
      <c r="BN11" s="146">
        <v>197319</v>
      </c>
      <c r="BO11" s="147">
        <v>209315</v>
      </c>
      <c r="BP11" s="147">
        <v>191833</v>
      </c>
      <c r="BQ11" s="147">
        <v>598467</v>
      </c>
      <c r="BR11" s="147">
        <v>199489</v>
      </c>
      <c r="BT11" s="146">
        <v>2059</v>
      </c>
      <c r="BU11" s="147">
        <v>369</v>
      </c>
      <c r="BV11" s="147">
        <v>2428</v>
      </c>
      <c r="BW11" s="29"/>
      <c r="BX11" s="146"/>
      <c r="BY11" s="147"/>
      <c r="BZ11" s="147"/>
      <c r="CA11" s="147"/>
      <c r="CB11" s="110"/>
      <c r="CC11" s="110"/>
      <c r="CD11" s="161"/>
      <c r="CE11" s="146">
        <v>417</v>
      </c>
      <c r="CF11" s="146">
        <v>8</v>
      </c>
      <c r="CG11" s="162">
        <v>149.35731414868104</v>
      </c>
      <c r="CH11" s="162">
        <v>7785.25</v>
      </c>
      <c r="CI11" s="162"/>
      <c r="CJ11" s="146">
        <v>109.15950920245399</v>
      </c>
      <c r="CK11" s="146">
        <v>228.79754601226983</v>
      </c>
      <c r="CL11" s="146">
        <v>255.04130879345593</v>
      </c>
      <c r="CM11" s="29"/>
    </row>
    <row r="12" spans="2:91" ht="39" customHeight="1">
      <c r="B12" s="1171" t="s">
        <v>2</v>
      </c>
      <c r="C12" s="89" t="s">
        <v>57</v>
      </c>
      <c r="D12" s="36">
        <v>78912</v>
      </c>
      <c r="E12" s="36">
        <v>70183.333333333328</v>
      </c>
      <c r="F12" s="78"/>
      <c r="G12" s="118" t="e">
        <f>#REF!</f>
        <v>#REF!</v>
      </c>
      <c r="H12" s="237"/>
      <c r="I12" s="80">
        <v>19572</v>
      </c>
      <c r="J12" s="36"/>
      <c r="K12" s="36">
        <v>5266</v>
      </c>
      <c r="L12" s="36">
        <v>4845</v>
      </c>
      <c r="M12" s="36">
        <v>3123</v>
      </c>
      <c r="N12" s="77">
        <v>32.805999999999997</v>
      </c>
      <c r="O12" s="77">
        <v>832</v>
      </c>
      <c r="P12" s="77"/>
      <c r="Q12" s="82">
        <v>8463</v>
      </c>
      <c r="R12" s="83">
        <v>12828</v>
      </c>
      <c r="S12" s="84">
        <v>2337</v>
      </c>
      <c r="T12" s="97">
        <v>56434</v>
      </c>
      <c r="U12" s="79">
        <v>13749.333333333328</v>
      </c>
      <c r="V12" s="85">
        <v>0.19590596057943477</v>
      </c>
      <c r="W12" s="79">
        <v>5499.7333333333318</v>
      </c>
      <c r="X12" s="86">
        <v>8249.6</v>
      </c>
      <c r="Y12" s="87">
        <v>16712.599999999999</v>
      </c>
      <c r="Z12" s="80">
        <v>334252</v>
      </c>
      <c r="AA12" s="88" t="e">
        <f>#REF!</f>
        <v>#REF!</v>
      </c>
      <c r="AB12" s="88" t="e">
        <f>#REF!</f>
        <v>#REF!</v>
      </c>
      <c r="AC12" s="77">
        <v>111417.33333333333</v>
      </c>
      <c r="AD12" s="89">
        <v>83563</v>
      </c>
      <c r="AE12" s="80">
        <v>5521.6014017701846</v>
      </c>
      <c r="AF12" s="77">
        <v>2127</v>
      </c>
      <c r="AG12" s="89">
        <v>1500</v>
      </c>
      <c r="AH12" s="79">
        <v>163660</v>
      </c>
      <c r="AI12" s="79">
        <v>6258</v>
      </c>
      <c r="AJ12" s="90" t="e">
        <f>#REF!</f>
        <v>#REF!</v>
      </c>
      <c r="AK12" s="163" t="e">
        <f>#REF!</f>
        <v>#REF!</v>
      </c>
      <c r="AL12" s="163" t="e">
        <f>#REF!</f>
        <v>#REF!</v>
      </c>
      <c r="AM12" s="88" t="e">
        <f>'総括表（案1)'!AA12</f>
        <v>#REF!</v>
      </c>
      <c r="AN12" s="88" t="e">
        <f>'総括表（案1)'!AB12</f>
        <v>#REF!</v>
      </c>
      <c r="AO12" s="90" t="e">
        <f>'総括表（案1)'!AJ12</f>
        <v>#REF!</v>
      </c>
      <c r="AP12" s="163" t="e">
        <f>'総括表（案1)'!AK12</f>
        <v>#REF!</v>
      </c>
      <c r="AQ12" s="163" t="e">
        <f>'総括表（案1)'!AL12</f>
        <v>#REF!</v>
      </c>
      <c r="AR12" s="88" t="e">
        <f>'総括表（案2)'!AA12</f>
        <v>#REF!</v>
      </c>
      <c r="AS12" s="88" t="e">
        <f>'総括表（案2)'!AB12</f>
        <v>#REF!</v>
      </c>
      <c r="AT12" s="90" t="e">
        <f>'総括表（案2)'!AJ12</f>
        <v>#REF!</v>
      </c>
      <c r="AU12" s="163" t="e">
        <f>'総括表（案2)'!AK12</f>
        <v>#REF!</v>
      </c>
      <c r="AV12" s="163" t="e">
        <f>'総括表（案2)'!AL12</f>
        <v>#REF!</v>
      </c>
      <c r="AW12" s="88" t="e">
        <f>'総括表（案3)'!AA12</f>
        <v>#REF!</v>
      </c>
      <c r="AX12" s="88" t="e">
        <f>'総括表（案3)'!AB12</f>
        <v>#REF!</v>
      </c>
      <c r="AY12" s="90" t="e">
        <f>'総括表（案3)'!AJ12</f>
        <v>#REF!</v>
      </c>
      <c r="AZ12" s="163" t="e">
        <f>'総括表（案3)'!AK12</f>
        <v>#REF!</v>
      </c>
      <c r="BA12" s="163" t="e">
        <f>'総括表（案3)'!AL12</f>
        <v>#REF!</v>
      </c>
      <c r="BB12" s="88" t="e">
        <f>'総括表（案4)'!AA12</f>
        <v>#REF!</v>
      </c>
      <c r="BC12" s="88" t="e">
        <f>'総括表（案4)'!AB12</f>
        <v>#REF!</v>
      </c>
      <c r="BD12" s="90" t="e">
        <f>'総括表（案4)'!AJ12</f>
        <v>#REF!</v>
      </c>
      <c r="BE12" s="163" t="e">
        <f>'総括表（案4)'!AK12</f>
        <v>#REF!</v>
      </c>
      <c r="BF12" s="163" t="e">
        <f>'総括表（案4)'!AL12</f>
        <v>#REF!</v>
      </c>
      <c r="BG12" s="88" t="e">
        <f>'総括表（案5)'!AA12</f>
        <v>#REF!</v>
      </c>
      <c r="BH12" s="88" t="e">
        <f>'総括表（案5)'!AB12</f>
        <v>#REF!</v>
      </c>
      <c r="BI12" s="90" t="e">
        <f>'総括表（案5)'!AJ12</f>
        <v>#REF!</v>
      </c>
      <c r="BJ12" s="163" t="e">
        <f>'総括表（案5)'!AK12</f>
        <v>#REF!</v>
      </c>
      <c r="BK12" s="163" t="e">
        <f>'総括表（案5)'!AL12</f>
        <v>#REF!</v>
      </c>
      <c r="BL12" s="220"/>
      <c r="BN12" s="77">
        <v>78912</v>
      </c>
      <c r="BO12" s="36">
        <v>76148</v>
      </c>
      <c r="BP12" s="36">
        <v>55490</v>
      </c>
      <c r="BQ12" s="36">
        <v>210550</v>
      </c>
      <c r="BR12" s="36">
        <v>70183.333333333328</v>
      </c>
      <c r="BT12" s="77">
        <v>736</v>
      </c>
      <c r="BU12" s="36">
        <v>96</v>
      </c>
      <c r="BV12" s="36">
        <v>832</v>
      </c>
      <c r="BW12" s="29"/>
      <c r="BX12" s="77">
        <v>131413</v>
      </c>
      <c r="BY12" s="36">
        <v>14348</v>
      </c>
      <c r="BZ12" s="36"/>
      <c r="CA12" s="36">
        <v>155803</v>
      </c>
      <c r="CB12" s="110">
        <v>0.84345615938075647</v>
      </c>
      <c r="CC12" s="110"/>
      <c r="CD12" s="92" t="s">
        <v>50</v>
      </c>
      <c r="CE12" s="77">
        <v>200</v>
      </c>
      <c r="CF12" s="77">
        <v>2</v>
      </c>
      <c r="CG12" s="93">
        <v>97.86</v>
      </c>
      <c r="CH12" s="93">
        <v>9786</v>
      </c>
      <c r="CI12" s="93"/>
      <c r="CJ12" s="77">
        <v>32.306748466257666</v>
      </c>
      <c r="CK12" s="77">
        <v>84.351738241308766</v>
      </c>
      <c r="CL12" s="77">
        <v>102.53128834355827</v>
      </c>
      <c r="CM12" s="29"/>
    </row>
    <row r="13" spans="2:91" ht="39" customHeight="1">
      <c r="B13" s="1169"/>
      <c r="C13" s="164" t="s">
        <v>58</v>
      </c>
      <c r="D13" s="116">
        <v>69755</v>
      </c>
      <c r="E13" s="116">
        <v>71940</v>
      </c>
      <c r="F13" s="117"/>
      <c r="G13" s="118" t="e">
        <f>#REF!</f>
        <v>#REF!</v>
      </c>
      <c r="H13" s="239"/>
      <c r="I13" s="119">
        <v>25439</v>
      </c>
      <c r="J13" s="116"/>
      <c r="K13" s="116">
        <v>8911.6666666666661</v>
      </c>
      <c r="L13" s="116">
        <v>3741</v>
      </c>
      <c r="M13" s="116">
        <v>2302</v>
      </c>
      <c r="N13" s="115">
        <v>40.393666666666661</v>
      </c>
      <c r="O13" s="115">
        <v>648</v>
      </c>
      <c r="P13" s="115"/>
      <c r="Q13" s="120">
        <v>5286</v>
      </c>
      <c r="R13" s="121">
        <v>4233</v>
      </c>
      <c r="S13" s="122">
        <v>771</v>
      </c>
      <c r="T13" s="97">
        <v>50683.666666666664</v>
      </c>
      <c r="U13" s="118">
        <v>21256.333333333336</v>
      </c>
      <c r="V13" s="123">
        <v>0.29547307941803358</v>
      </c>
      <c r="W13" s="118">
        <v>8502.5333333333347</v>
      </c>
      <c r="X13" s="124">
        <v>12753.8</v>
      </c>
      <c r="Y13" s="125">
        <v>18039.8</v>
      </c>
      <c r="Z13" s="119">
        <v>360796</v>
      </c>
      <c r="AA13" s="126" t="e">
        <f>#REF!</f>
        <v>#REF!</v>
      </c>
      <c r="AB13" s="126" t="e">
        <f>#REF!</f>
        <v>#REF!</v>
      </c>
      <c r="AC13" s="115">
        <v>120265.33333333336</v>
      </c>
      <c r="AD13" s="164">
        <v>90199</v>
      </c>
      <c r="AE13" s="119">
        <v>2899.295587960075</v>
      </c>
      <c r="AF13" s="115">
        <v>1645</v>
      </c>
      <c r="AG13" s="164">
        <v>1500</v>
      </c>
      <c r="AH13" s="118">
        <v>126598</v>
      </c>
      <c r="AI13" s="118">
        <v>5079.8999999999996</v>
      </c>
      <c r="AJ13" s="127" t="e">
        <f>#REF!</f>
        <v>#REF!</v>
      </c>
      <c r="AK13" s="128" t="e">
        <f>#REF!</f>
        <v>#REF!</v>
      </c>
      <c r="AL13" s="128" t="e">
        <f>#REF!</f>
        <v>#REF!</v>
      </c>
      <c r="AM13" s="126" t="e">
        <f>'総括表（案1)'!AA13</f>
        <v>#REF!</v>
      </c>
      <c r="AN13" s="126" t="e">
        <f>'総括表（案1)'!AB13</f>
        <v>#REF!</v>
      </c>
      <c r="AO13" s="127" t="e">
        <f>'総括表（案1)'!AJ13</f>
        <v>#REF!</v>
      </c>
      <c r="AP13" s="128" t="e">
        <f>'総括表（案1)'!AK13</f>
        <v>#REF!</v>
      </c>
      <c r="AQ13" s="128" t="e">
        <f>'総括表（案1)'!AL13</f>
        <v>#REF!</v>
      </c>
      <c r="AR13" s="126" t="e">
        <f>'総括表（案2)'!AA13</f>
        <v>#REF!</v>
      </c>
      <c r="AS13" s="126" t="e">
        <f>'総括表（案2)'!AB13</f>
        <v>#REF!</v>
      </c>
      <c r="AT13" s="127" t="e">
        <f>'総括表（案2)'!AJ13</f>
        <v>#REF!</v>
      </c>
      <c r="AU13" s="128" t="e">
        <f>'総括表（案2)'!AK13</f>
        <v>#REF!</v>
      </c>
      <c r="AV13" s="128" t="e">
        <f>'総括表（案2)'!AL13</f>
        <v>#REF!</v>
      </c>
      <c r="AW13" s="126" t="e">
        <f>'総括表（案3)'!AA13</f>
        <v>#REF!</v>
      </c>
      <c r="AX13" s="126" t="e">
        <f>'総括表（案3)'!AB13</f>
        <v>#REF!</v>
      </c>
      <c r="AY13" s="127" t="e">
        <f>'総括表（案3)'!AJ13</f>
        <v>#REF!</v>
      </c>
      <c r="AZ13" s="128" t="e">
        <f>'総括表（案3)'!AK13</f>
        <v>#REF!</v>
      </c>
      <c r="BA13" s="128" t="e">
        <f>'総括表（案3)'!AL13</f>
        <v>#REF!</v>
      </c>
      <c r="BB13" s="126" t="e">
        <f>'総括表（案4)'!AA13</f>
        <v>#REF!</v>
      </c>
      <c r="BC13" s="126" t="e">
        <f>'総括表（案4)'!AB13</f>
        <v>#REF!</v>
      </c>
      <c r="BD13" s="127" t="e">
        <f>'総括表（案4)'!AJ13</f>
        <v>#REF!</v>
      </c>
      <c r="BE13" s="128" t="e">
        <f>'総括表（案4)'!AK13</f>
        <v>#REF!</v>
      </c>
      <c r="BF13" s="128" t="e">
        <f>'総括表（案4)'!AL13</f>
        <v>#REF!</v>
      </c>
      <c r="BG13" s="126" t="e">
        <f>'総括表（案5)'!AA13</f>
        <v>#REF!</v>
      </c>
      <c r="BH13" s="126" t="e">
        <f>'総括表（案5)'!AB13</f>
        <v>#REF!</v>
      </c>
      <c r="BI13" s="127" t="e">
        <f>'総括表（案5)'!AJ13</f>
        <v>#REF!</v>
      </c>
      <c r="BJ13" s="128" t="e">
        <f>'総括表（案5)'!AK13</f>
        <v>#REF!</v>
      </c>
      <c r="BK13" s="128" t="e">
        <f>'総括表（案5)'!AL13</f>
        <v>#REF!</v>
      </c>
      <c r="BL13" s="220"/>
      <c r="BN13" s="115">
        <v>69755</v>
      </c>
      <c r="BO13" s="116">
        <v>77349</v>
      </c>
      <c r="BP13" s="116">
        <v>68716</v>
      </c>
      <c r="BQ13" s="116">
        <v>215820</v>
      </c>
      <c r="BR13" s="116">
        <v>71940</v>
      </c>
      <c r="BT13" s="115">
        <v>570</v>
      </c>
      <c r="BU13" s="116">
        <v>78</v>
      </c>
      <c r="BV13" s="116">
        <v>648</v>
      </c>
      <c r="BW13" s="29"/>
      <c r="BX13" s="115">
        <v>29369</v>
      </c>
      <c r="BY13" s="116">
        <v>8306</v>
      </c>
      <c r="BZ13" s="116"/>
      <c r="CA13" s="116">
        <v>51296</v>
      </c>
      <c r="CB13" s="110">
        <v>0.57253976918278227</v>
      </c>
      <c r="CC13" s="110"/>
      <c r="CD13" s="165" t="s">
        <v>59</v>
      </c>
      <c r="CE13" s="166">
        <v>66</v>
      </c>
      <c r="CF13" s="166">
        <v>2</v>
      </c>
      <c r="CG13" s="166">
        <v>385.43939393939394</v>
      </c>
      <c r="CH13" s="166">
        <v>12719.5</v>
      </c>
      <c r="CI13" s="166"/>
      <c r="CJ13" s="115">
        <v>54.672801635991817</v>
      </c>
      <c r="CK13" s="115">
        <v>130.40695296523518</v>
      </c>
      <c r="CL13" s="115">
        <v>110.67361963190186</v>
      </c>
      <c r="CM13" s="29"/>
    </row>
    <row r="14" spans="2:91" ht="39" customHeight="1">
      <c r="B14" s="1169"/>
      <c r="C14" s="164" t="s">
        <v>60</v>
      </c>
      <c r="D14" s="116">
        <v>31484</v>
      </c>
      <c r="E14" s="116">
        <v>29799.666666666668</v>
      </c>
      <c r="F14" s="217"/>
      <c r="G14" s="118" t="e">
        <f>#REF!</f>
        <v>#REF!</v>
      </c>
      <c r="H14" s="239"/>
      <c r="I14" s="119">
        <v>31851</v>
      </c>
      <c r="J14" s="116"/>
      <c r="K14" s="116">
        <v>13850.666666666666</v>
      </c>
      <c r="L14" s="116">
        <v>6657</v>
      </c>
      <c r="M14" s="116">
        <v>2941</v>
      </c>
      <c r="N14" s="115">
        <v>55.299666666666667</v>
      </c>
      <c r="O14" s="115">
        <v>737</v>
      </c>
      <c r="P14" s="115"/>
      <c r="Q14" s="120">
        <v>9677</v>
      </c>
      <c r="R14" s="121">
        <v>12828</v>
      </c>
      <c r="S14" s="122">
        <v>2337</v>
      </c>
      <c r="T14" s="97">
        <v>80141.666666666657</v>
      </c>
      <c r="U14" s="118">
        <v>-50342</v>
      </c>
      <c r="V14" s="123">
        <v>-1.6893477555677352</v>
      </c>
      <c r="W14" s="118">
        <v>0</v>
      </c>
      <c r="X14" s="124">
        <v>-50342</v>
      </c>
      <c r="Y14" s="125">
        <v>-40665</v>
      </c>
      <c r="Z14" s="119">
        <v>-813300</v>
      </c>
      <c r="AA14" s="126" t="e">
        <f>#REF!</f>
        <v>#REF!</v>
      </c>
      <c r="AB14" s="126" t="e">
        <f>#REF!</f>
        <v>#REF!</v>
      </c>
      <c r="AC14" s="115">
        <v>-271100</v>
      </c>
      <c r="AD14" s="164">
        <v>-203325</v>
      </c>
      <c r="AE14" s="119">
        <v>8044.4444452856251</v>
      </c>
      <c r="AF14" s="115">
        <v>3385</v>
      </c>
      <c r="AG14" s="164">
        <v>1500</v>
      </c>
      <c r="AH14" s="118">
        <v>260460</v>
      </c>
      <c r="AI14" s="118">
        <v>10353</v>
      </c>
      <c r="AJ14" s="127" t="e">
        <f>#REF!</f>
        <v>#REF!</v>
      </c>
      <c r="AK14" s="128" t="e">
        <f>#REF!</f>
        <v>#REF!</v>
      </c>
      <c r="AL14" s="128" t="e">
        <f>#REF!</f>
        <v>#REF!</v>
      </c>
      <c r="AM14" s="126" t="e">
        <f>'総括表（案1)'!AA14</f>
        <v>#REF!</v>
      </c>
      <c r="AN14" s="126" t="e">
        <f>'総括表（案1)'!AB14</f>
        <v>#REF!</v>
      </c>
      <c r="AO14" s="127" t="e">
        <f>'総括表（案1)'!AJ14</f>
        <v>#REF!</v>
      </c>
      <c r="AP14" s="128" t="e">
        <f>'総括表（案1)'!AK14</f>
        <v>#REF!</v>
      </c>
      <c r="AQ14" s="128" t="e">
        <f>'総括表（案1)'!AL14</f>
        <v>#REF!</v>
      </c>
      <c r="AR14" s="126" t="e">
        <f>'総括表（案2)'!AA14</f>
        <v>#REF!</v>
      </c>
      <c r="AS14" s="126" t="e">
        <f>'総括表（案2)'!AB14</f>
        <v>#REF!</v>
      </c>
      <c r="AT14" s="127" t="e">
        <f>'総括表（案2)'!AJ14</f>
        <v>#REF!</v>
      </c>
      <c r="AU14" s="128" t="e">
        <f>'総括表（案2)'!AK14</f>
        <v>#REF!</v>
      </c>
      <c r="AV14" s="128" t="e">
        <f>'総括表（案2)'!AL14</f>
        <v>#REF!</v>
      </c>
      <c r="AW14" s="126" t="e">
        <f>'総括表（案3)'!AA14</f>
        <v>#REF!</v>
      </c>
      <c r="AX14" s="126" t="e">
        <f>'総括表（案3)'!AB14</f>
        <v>#REF!</v>
      </c>
      <c r="AY14" s="127" t="e">
        <f>'総括表（案3)'!AJ14</f>
        <v>#REF!</v>
      </c>
      <c r="AZ14" s="128" t="e">
        <f>'総括表（案3)'!AK14</f>
        <v>#REF!</v>
      </c>
      <c r="BA14" s="128" t="e">
        <f>'総括表（案3)'!AL14</f>
        <v>#REF!</v>
      </c>
      <c r="BB14" s="126" t="e">
        <f>'総括表（案4)'!AA14</f>
        <v>#REF!</v>
      </c>
      <c r="BC14" s="126" t="e">
        <f>'総括表（案4)'!AB14</f>
        <v>#REF!</v>
      </c>
      <c r="BD14" s="127" t="e">
        <f>'総括表（案4)'!AJ14</f>
        <v>#REF!</v>
      </c>
      <c r="BE14" s="128" t="e">
        <f>'総括表（案4)'!AK14</f>
        <v>#REF!</v>
      </c>
      <c r="BF14" s="128" t="e">
        <f>'総括表（案4)'!AL14</f>
        <v>#REF!</v>
      </c>
      <c r="BG14" s="126" t="e">
        <f>'総括表（案5)'!AA14</f>
        <v>#REF!</v>
      </c>
      <c r="BH14" s="126" t="e">
        <f>'総括表（案5)'!AB14</f>
        <v>#REF!</v>
      </c>
      <c r="BI14" s="127" t="e">
        <f>'総括表（案5)'!AJ14</f>
        <v>#REF!</v>
      </c>
      <c r="BJ14" s="128" t="e">
        <f>'総括表（案5)'!AK14</f>
        <v>#REF!</v>
      </c>
      <c r="BK14" s="128" t="e">
        <f>'総括表（案5)'!AL14</f>
        <v>#REF!</v>
      </c>
      <c r="BL14" s="220"/>
      <c r="BN14" s="115">
        <v>31484</v>
      </c>
      <c r="BO14" s="116">
        <v>31754</v>
      </c>
      <c r="BP14" s="116">
        <v>26161</v>
      </c>
      <c r="BQ14" s="116">
        <v>89399</v>
      </c>
      <c r="BR14" s="116">
        <v>29799.666666666668</v>
      </c>
      <c r="BT14" s="115">
        <v>679</v>
      </c>
      <c r="BU14" s="116">
        <v>58</v>
      </c>
      <c r="BV14" s="116">
        <v>737</v>
      </c>
      <c r="BW14" s="29"/>
      <c r="BX14" s="115">
        <v>163186</v>
      </c>
      <c r="BY14" s="116">
        <v>10550</v>
      </c>
      <c r="BZ14" s="116"/>
      <c r="CA14" s="116">
        <v>211343</v>
      </c>
      <c r="CB14" s="110">
        <v>0.77213818295377656</v>
      </c>
      <c r="CC14" s="110"/>
      <c r="CD14" s="129" t="s">
        <v>59</v>
      </c>
      <c r="CE14" s="115">
        <v>200</v>
      </c>
      <c r="CF14" s="115">
        <v>2</v>
      </c>
      <c r="CG14" s="114">
        <v>159.255</v>
      </c>
      <c r="CH14" s="114">
        <v>15925.5</v>
      </c>
      <c r="CI14" s="114"/>
      <c r="CJ14" s="115">
        <v>84.97341513292433</v>
      </c>
      <c r="CK14" s="115">
        <v>-308.84662576687106</v>
      </c>
      <c r="CL14" s="115">
        <v>-249.47852760736188</v>
      </c>
      <c r="CM14" s="29"/>
    </row>
    <row r="15" spans="2:91" ht="39" customHeight="1">
      <c r="B15" s="1169"/>
      <c r="C15" s="314" t="s">
        <v>125</v>
      </c>
      <c r="D15" s="131">
        <v>57061</v>
      </c>
      <c r="E15" s="131">
        <v>55351.666666666664</v>
      </c>
      <c r="F15" s="29">
        <v>381</v>
      </c>
      <c r="G15" s="118" t="e">
        <f>#REF!</f>
        <v>#REF!</v>
      </c>
      <c r="H15" s="240"/>
      <c r="I15" s="133">
        <v>36991</v>
      </c>
      <c r="J15" s="131"/>
      <c r="K15" s="131">
        <v>16568.333333333332</v>
      </c>
      <c r="L15" s="131">
        <v>5919</v>
      </c>
      <c r="M15" s="131">
        <v>2311</v>
      </c>
      <c r="N15" s="130">
        <v>61.789333333333332</v>
      </c>
      <c r="O15" s="130">
        <v>830</v>
      </c>
      <c r="P15" s="130"/>
      <c r="Q15" s="134">
        <v>14876</v>
      </c>
      <c r="R15" s="135">
        <v>13277</v>
      </c>
      <c r="S15" s="136">
        <v>2418</v>
      </c>
      <c r="T15" s="97">
        <v>92360.333333333328</v>
      </c>
      <c r="U15" s="132">
        <v>-36627.666666666664</v>
      </c>
      <c r="V15" s="137">
        <v>-0.65720283735451379</v>
      </c>
      <c r="W15" s="132">
        <v>0</v>
      </c>
      <c r="X15" s="138">
        <v>-36627.666666666664</v>
      </c>
      <c r="Y15" s="139">
        <v>-21751.666666666664</v>
      </c>
      <c r="Z15" s="133">
        <v>-435033.33333333326</v>
      </c>
      <c r="AA15" s="140" t="e">
        <f>#REF!</f>
        <v>#REF!</v>
      </c>
      <c r="AB15" s="140" t="e">
        <f>#REF!</f>
        <v>#REF!</v>
      </c>
      <c r="AC15" s="130">
        <v>-145011.11111111109</v>
      </c>
      <c r="AD15" s="141">
        <v>-108758.33333333331</v>
      </c>
      <c r="AE15" s="133">
        <v>10769.559579663864</v>
      </c>
      <c r="AF15" s="130">
        <v>3968</v>
      </c>
      <c r="AG15" s="141">
        <v>1500</v>
      </c>
      <c r="AH15" s="132">
        <v>305240</v>
      </c>
      <c r="AI15" s="132">
        <v>15262</v>
      </c>
      <c r="AJ15" s="142" t="e">
        <f>#REF!</f>
        <v>#REF!</v>
      </c>
      <c r="AK15" s="143" t="e">
        <f>#REF!</f>
        <v>#REF!</v>
      </c>
      <c r="AL15" s="143" t="e">
        <f>#REF!</f>
        <v>#REF!</v>
      </c>
      <c r="AM15" s="140" t="e">
        <f>'総括表（案1)'!AA15</f>
        <v>#REF!</v>
      </c>
      <c r="AN15" s="140" t="e">
        <f>'総括表（案1)'!AB15</f>
        <v>#REF!</v>
      </c>
      <c r="AO15" s="142" t="e">
        <f>'総括表（案1)'!AJ15</f>
        <v>#REF!</v>
      </c>
      <c r="AP15" s="143" t="e">
        <f>'総括表（案1)'!AK15</f>
        <v>#REF!</v>
      </c>
      <c r="AQ15" s="143" t="e">
        <f>'総括表（案1)'!AL15</f>
        <v>#REF!</v>
      </c>
      <c r="AR15" s="140" t="e">
        <f>'総括表（案2)'!AA15</f>
        <v>#REF!</v>
      </c>
      <c r="AS15" s="140" t="e">
        <f>'総括表（案2)'!AB15</f>
        <v>#REF!</v>
      </c>
      <c r="AT15" s="142" t="e">
        <f>'総括表（案2)'!AJ15</f>
        <v>#REF!</v>
      </c>
      <c r="AU15" s="143" t="e">
        <f>'総括表（案2)'!AK15</f>
        <v>#REF!</v>
      </c>
      <c r="AV15" s="143" t="e">
        <f>'総括表（案2)'!AL15</f>
        <v>#REF!</v>
      </c>
      <c r="AW15" s="140" t="e">
        <f>'総括表（案3)'!AA15</f>
        <v>#REF!</v>
      </c>
      <c r="AX15" s="140" t="e">
        <f>'総括表（案3)'!AB15</f>
        <v>#REF!</v>
      </c>
      <c r="AY15" s="142" t="e">
        <f>'総括表（案3)'!AJ15</f>
        <v>#REF!</v>
      </c>
      <c r="AZ15" s="143" t="e">
        <f>'総括表（案3)'!AK15</f>
        <v>#REF!</v>
      </c>
      <c r="BA15" s="143" t="e">
        <f>'総括表（案3)'!AL15</f>
        <v>#REF!</v>
      </c>
      <c r="BB15" s="140" t="e">
        <f>'総括表（案4)'!AA15</f>
        <v>#REF!</v>
      </c>
      <c r="BC15" s="140" t="e">
        <f>'総括表（案4)'!AB15</f>
        <v>#REF!</v>
      </c>
      <c r="BD15" s="142" t="e">
        <f>'総括表（案4)'!AJ15</f>
        <v>#REF!</v>
      </c>
      <c r="BE15" s="143" t="e">
        <f>'総括表（案4)'!AK15</f>
        <v>#REF!</v>
      </c>
      <c r="BF15" s="143" t="e">
        <f>'総括表（案4)'!AL15</f>
        <v>#REF!</v>
      </c>
      <c r="BG15" s="140" t="e">
        <f>'総括表（案5)'!AA15</f>
        <v>#REF!</v>
      </c>
      <c r="BH15" s="140" t="e">
        <f>'総括表（案5)'!AB15</f>
        <v>#REF!</v>
      </c>
      <c r="BI15" s="142" t="e">
        <f>'総括表（案5)'!AJ15</f>
        <v>#REF!</v>
      </c>
      <c r="BJ15" s="143" t="e">
        <f>'総括表（案5)'!AK15</f>
        <v>#REF!</v>
      </c>
      <c r="BK15" s="143" t="e">
        <f>'総括表（案5)'!AL15</f>
        <v>#REF!</v>
      </c>
      <c r="BL15" s="220"/>
      <c r="BN15" s="130">
        <v>57061</v>
      </c>
      <c r="BO15" s="131">
        <v>57915</v>
      </c>
      <c r="BP15" s="131">
        <v>51079</v>
      </c>
      <c r="BQ15" s="131">
        <v>166055</v>
      </c>
      <c r="BR15" s="131">
        <v>55351.666666666664</v>
      </c>
      <c r="BT15" s="130">
        <v>658</v>
      </c>
      <c r="BU15" s="131">
        <v>172</v>
      </c>
      <c r="BV15" s="131">
        <v>830</v>
      </c>
      <c r="BW15" s="29"/>
      <c r="BX15" s="130">
        <v>319301</v>
      </c>
      <c r="BY15" s="131">
        <v>16557</v>
      </c>
      <c r="BZ15" s="131"/>
      <c r="CA15" s="131">
        <v>361996</v>
      </c>
      <c r="CB15" s="110">
        <v>0.88205670780892609</v>
      </c>
      <c r="CC15" s="110"/>
      <c r="CD15" s="144" t="s">
        <v>59</v>
      </c>
      <c r="CE15" s="130">
        <v>207</v>
      </c>
      <c r="CF15" s="130">
        <v>2</v>
      </c>
      <c r="CG15" s="145">
        <v>178.70048309178745</v>
      </c>
      <c r="CH15" s="145">
        <v>18495.5</v>
      </c>
      <c r="CI15" s="145"/>
      <c r="CJ15" s="130">
        <v>101.64621676891615</v>
      </c>
      <c r="CK15" s="130">
        <v>-224.70961145194272</v>
      </c>
      <c r="CL15" s="130">
        <v>-133.44580777096112</v>
      </c>
      <c r="CM15" s="29"/>
    </row>
    <row r="16" spans="2:91" ht="39" customHeight="1" thickBot="1">
      <c r="B16" s="1170"/>
      <c r="C16" s="146" t="s">
        <v>1</v>
      </c>
      <c r="D16" s="146">
        <v>237212</v>
      </c>
      <c r="E16" s="147">
        <v>227274.66666666663</v>
      </c>
      <c r="F16" s="148">
        <v>381</v>
      </c>
      <c r="G16" s="149" t="e">
        <f>#REF!</f>
        <v>#REF!</v>
      </c>
      <c r="H16" s="241">
        <v>237.59299999999999</v>
      </c>
      <c r="I16" s="150">
        <v>113853</v>
      </c>
      <c r="J16" s="147">
        <v>0</v>
      </c>
      <c r="K16" s="147">
        <v>44596.666666666664</v>
      </c>
      <c r="L16" s="147">
        <v>21162</v>
      </c>
      <c r="M16" s="147">
        <v>10677</v>
      </c>
      <c r="N16" s="146">
        <v>190.28866666666664</v>
      </c>
      <c r="O16" s="146">
        <v>3047</v>
      </c>
      <c r="P16" s="146">
        <v>0</v>
      </c>
      <c r="Q16" s="151">
        <v>38302</v>
      </c>
      <c r="R16" s="152">
        <v>43166</v>
      </c>
      <c r="S16" s="153">
        <v>7863</v>
      </c>
      <c r="T16" s="149">
        <v>279619.66666666663</v>
      </c>
      <c r="U16" s="149">
        <v>-51964</v>
      </c>
      <c r="V16" s="154">
        <v>-0.22825700216847958</v>
      </c>
      <c r="W16" s="149">
        <v>0</v>
      </c>
      <c r="X16" s="155">
        <v>-51964</v>
      </c>
      <c r="Y16" s="156">
        <v>-13662</v>
      </c>
      <c r="Z16" s="150">
        <v>-273240</v>
      </c>
      <c r="AA16" s="157" t="e">
        <f>#REF!</f>
        <v>#REF!</v>
      </c>
      <c r="AB16" s="157" t="e">
        <f>#REF!</f>
        <v>#REF!</v>
      </c>
      <c r="AC16" s="146">
        <v>-91079.999999999913</v>
      </c>
      <c r="AD16" s="158">
        <v>-68309.999999999927</v>
      </c>
      <c r="AE16" s="150">
        <v>27234.901014679752</v>
      </c>
      <c r="AF16" s="146">
        <v>11125</v>
      </c>
      <c r="AG16" s="158">
        <v>6000</v>
      </c>
      <c r="AH16" s="149">
        <v>855958</v>
      </c>
      <c r="AI16" s="149">
        <v>36952.9</v>
      </c>
      <c r="AJ16" s="159" t="e">
        <f>#REF!</f>
        <v>#REF!</v>
      </c>
      <c r="AK16" s="160" t="e">
        <f>#REF!</f>
        <v>#REF!</v>
      </c>
      <c r="AL16" s="160" t="e">
        <f>#REF!</f>
        <v>#REF!</v>
      </c>
      <c r="AM16" s="157" t="e">
        <f>'総括表（案1)'!AA16</f>
        <v>#REF!</v>
      </c>
      <c r="AN16" s="157" t="e">
        <f>'総括表（案1)'!AB16</f>
        <v>#REF!</v>
      </c>
      <c r="AO16" s="159" t="e">
        <f>'総括表（案1)'!AJ16</f>
        <v>#REF!</v>
      </c>
      <c r="AP16" s="160" t="e">
        <f>'総括表（案1)'!AK16</f>
        <v>#REF!</v>
      </c>
      <c r="AQ16" s="160" t="e">
        <f>'総括表（案1)'!AL16</f>
        <v>#REF!</v>
      </c>
      <c r="AR16" s="157" t="e">
        <f>'総括表（案2)'!AA16</f>
        <v>#REF!</v>
      </c>
      <c r="AS16" s="157" t="e">
        <f>'総括表（案2)'!AB16</f>
        <v>#REF!</v>
      </c>
      <c r="AT16" s="159" t="e">
        <f>'総括表（案2)'!AJ16</f>
        <v>#REF!</v>
      </c>
      <c r="AU16" s="160" t="e">
        <f>'総括表（案2)'!AK16</f>
        <v>#REF!</v>
      </c>
      <c r="AV16" s="160" t="e">
        <f>'総括表（案2)'!AL16</f>
        <v>#REF!</v>
      </c>
      <c r="AW16" s="157" t="e">
        <f>'総括表（案3)'!AA16</f>
        <v>#REF!</v>
      </c>
      <c r="AX16" s="157" t="e">
        <f>'総括表（案3)'!AB16</f>
        <v>#REF!</v>
      </c>
      <c r="AY16" s="159" t="e">
        <f>'総括表（案3)'!AJ16</f>
        <v>#REF!</v>
      </c>
      <c r="AZ16" s="160" t="e">
        <f>'総括表（案3)'!AK16</f>
        <v>#REF!</v>
      </c>
      <c r="BA16" s="160" t="e">
        <f>'総括表（案3)'!AL16</f>
        <v>#REF!</v>
      </c>
      <c r="BB16" s="157" t="e">
        <f>'総括表（案4)'!AA16</f>
        <v>#REF!</v>
      </c>
      <c r="BC16" s="157" t="e">
        <f>'総括表（案4)'!AB16</f>
        <v>#REF!</v>
      </c>
      <c r="BD16" s="159" t="e">
        <f>'総括表（案4)'!AJ16</f>
        <v>#REF!</v>
      </c>
      <c r="BE16" s="160" t="e">
        <f>'総括表（案4)'!AK16</f>
        <v>#REF!</v>
      </c>
      <c r="BF16" s="160" t="e">
        <f>'総括表（案4)'!AL16</f>
        <v>#REF!</v>
      </c>
      <c r="BG16" s="157" t="e">
        <f>'総括表（案5)'!AA16</f>
        <v>#REF!</v>
      </c>
      <c r="BH16" s="157" t="e">
        <f>'総括表（案5)'!AB16</f>
        <v>#REF!</v>
      </c>
      <c r="BI16" s="159" t="e">
        <f>'総括表（案5)'!AJ16</f>
        <v>#REF!</v>
      </c>
      <c r="BJ16" s="160" t="e">
        <f>'総括表（案5)'!AK16</f>
        <v>#REF!</v>
      </c>
      <c r="BK16" s="160" t="e">
        <f>'総括表（案5)'!AL16</f>
        <v>#REF!</v>
      </c>
      <c r="BL16" s="220"/>
      <c r="BN16" s="146">
        <v>237212</v>
      </c>
      <c r="BO16" s="147">
        <v>243166</v>
      </c>
      <c r="BP16" s="147">
        <v>201446</v>
      </c>
      <c r="BQ16" s="147">
        <v>681824</v>
      </c>
      <c r="BR16" s="147">
        <v>227274.66666666666</v>
      </c>
      <c r="BT16" s="146">
        <v>2643</v>
      </c>
      <c r="BU16" s="147">
        <v>404</v>
      </c>
      <c r="BV16" s="147">
        <v>3047</v>
      </c>
      <c r="BW16" s="29"/>
      <c r="BX16" s="146"/>
      <c r="BY16" s="147"/>
      <c r="BZ16" s="147"/>
      <c r="CA16" s="147"/>
      <c r="CB16" s="110"/>
      <c r="CC16" s="110"/>
      <c r="CD16" s="161"/>
      <c r="CE16" s="146">
        <v>673</v>
      </c>
      <c r="CF16" s="146">
        <v>8</v>
      </c>
      <c r="CG16" s="162">
        <v>169.17236255572067</v>
      </c>
      <c r="CH16" s="162">
        <v>14231.625</v>
      </c>
      <c r="CI16" s="162"/>
      <c r="CJ16" s="146">
        <v>273.59918200408993</v>
      </c>
      <c r="CK16" s="146">
        <v>-318.79754601226983</v>
      </c>
      <c r="CL16" s="146">
        <v>-169.71942740286289</v>
      </c>
      <c r="CM16" s="29"/>
    </row>
    <row r="17" spans="2:91" ht="39" customHeight="1">
      <c r="B17" s="1171" t="s">
        <v>61</v>
      </c>
      <c r="C17" s="130" t="s">
        <v>62</v>
      </c>
      <c r="D17" s="130">
        <v>150417</v>
      </c>
      <c r="E17" s="131">
        <v>140455.33333333334</v>
      </c>
      <c r="F17" s="29">
        <v>6028</v>
      </c>
      <c r="G17" s="132" t="e">
        <f>#REF!</f>
        <v>#REF!</v>
      </c>
      <c r="H17" s="240"/>
      <c r="I17" s="133">
        <v>36896</v>
      </c>
      <c r="J17" s="131"/>
      <c r="K17" s="131">
        <v>14851.666666666666</v>
      </c>
      <c r="L17" s="131">
        <v>7445</v>
      </c>
      <c r="M17" s="131">
        <v>6335</v>
      </c>
      <c r="N17" s="130">
        <v>65.527666666666661</v>
      </c>
      <c r="O17" s="130">
        <v>1371</v>
      </c>
      <c r="P17"/>
      <c r="Q17" s="134">
        <v>9088</v>
      </c>
      <c r="R17" s="135">
        <v>12828</v>
      </c>
      <c r="S17" s="136">
        <v>2337</v>
      </c>
      <c r="T17" s="97">
        <v>89780.666666666657</v>
      </c>
      <c r="U17" s="132">
        <v>56702.666666666686</v>
      </c>
      <c r="V17" s="137">
        <v>0.38709295710547287</v>
      </c>
      <c r="W17" s="132">
        <v>22681.066666666677</v>
      </c>
      <c r="X17" s="138">
        <v>34021.599999999999</v>
      </c>
      <c r="Y17" s="139">
        <v>43109.599999999999</v>
      </c>
      <c r="Z17" s="133">
        <v>862192</v>
      </c>
      <c r="AA17" s="140" t="e">
        <f>#REF!</f>
        <v>#REF!</v>
      </c>
      <c r="AB17" s="140" t="e">
        <f>#REF!</f>
        <v>#REF!</v>
      </c>
      <c r="AC17" s="130">
        <v>287397.33333333337</v>
      </c>
      <c r="AD17" s="141">
        <v>215548</v>
      </c>
      <c r="AE17" s="133">
        <v>8530.8744728717647</v>
      </c>
      <c r="AF17" s="130">
        <v>3289</v>
      </c>
      <c r="AG17" s="141">
        <v>1500</v>
      </c>
      <c r="AH17" s="132">
        <v>253000</v>
      </c>
      <c r="AI17" s="132">
        <v>10100</v>
      </c>
      <c r="AJ17" s="142" t="e">
        <f>#REF!</f>
        <v>#REF!</v>
      </c>
      <c r="AK17" s="143" t="e">
        <f>#REF!</f>
        <v>#REF!</v>
      </c>
      <c r="AL17" s="143" t="e">
        <f>#REF!</f>
        <v>#REF!</v>
      </c>
      <c r="AM17" s="140" t="e">
        <f>'総括表（案1)'!AA17</f>
        <v>#REF!</v>
      </c>
      <c r="AN17" s="140" t="e">
        <f>'総括表（案1)'!AB17</f>
        <v>#REF!</v>
      </c>
      <c r="AO17" s="142" t="e">
        <f>'総括表（案1)'!AJ17</f>
        <v>#REF!</v>
      </c>
      <c r="AP17" s="143" t="e">
        <f>'総括表（案1)'!AK17</f>
        <v>#REF!</v>
      </c>
      <c r="AQ17" s="143" t="e">
        <f>'総括表（案1)'!AL17</f>
        <v>#REF!</v>
      </c>
      <c r="AR17" s="140" t="e">
        <f>'総括表（案2)'!AA17</f>
        <v>#REF!</v>
      </c>
      <c r="AS17" s="140" t="e">
        <f>'総括表（案2)'!AB17</f>
        <v>#REF!</v>
      </c>
      <c r="AT17" s="142" t="e">
        <f>'総括表（案2)'!AJ17</f>
        <v>#REF!</v>
      </c>
      <c r="AU17" s="143" t="e">
        <f>'総括表（案2)'!AK17</f>
        <v>#REF!</v>
      </c>
      <c r="AV17" s="143" t="e">
        <f>'総括表（案2)'!AL17</f>
        <v>#REF!</v>
      </c>
      <c r="AW17" s="140" t="e">
        <f>'総括表（案3)'!AA17</f>
        <v>#REF!</v>
      </c>
      <c r="AX17" s="140" t="e">
        <f>'総括表（案3)'!AB17</f>
        <v>#REF!</v>
      </c>
      <c r="AY17" s="142" t="e">
        <f>'総括表（案3)'!AJ17</f>
        <v>#REF!</v>
      </c>
      <c r="AZ17" s="143" t="e">
        <f>'総括表（案3)'!AK17</f>
        <v>#REF!</v>
      </c>
      <c r="BA17" s="143" t="e">
        <f>'総括表（案3)'!AL17</f>
        <v>#REF!</v>
      </c>
      <c r="BB17" s="140" t="e">
        <f>'総括表（案4)'!AA17</f>
        <v>#REF!</v>
      </c>
      <c r="BC17" s="140" t="e">
        <f>'総括表（案4)'!AB17</f>
        <v>#REF!</v>
      </c>
      <c r="BD17" s="142" t="e">
        <f>'総括表（案4)'!AJ17</f>
        <v>#REF!</v>
      </c>
      <c r="BE17" s="143" t="e">
        <f>'総括表（案4)'!AK17</f>
        <v>#REF!</v>
      </c>
      <c r="BF17" s="143" t="e">
        <f>'総括表（案4)'!AL17</f>
        <v>#REF!</v>
      </c>
      <c r="BG17" s="140" t="e">
        <f>'総括表（案5)'!AA17</f>
        <v>#REF!</v>
      </c>
      <c r="BH17" s="140" t="e">
        <f>'総括表（案5)'!AB17</f>
        <v>#REF!</v>
      </c>
      <c r="BI17" s="142" t="e">
        <f>'総括表（案5)'!AJ17</f>
        <v>#REF!</v>
      </c>
      <c r="BJ17" s="143" t="e">
        <f>'総括表（案5)'!AK17</f>
        <v>#REF!</v>
      </c>
      <c r="BK17" s="143" t="e">
        <f>'総括表（案5)'!AL17</f>
        <v>#REF!</v>
      </c>
      <c r="BL17" s="220"/>
      <c r="BN17" s="130">
        <v>150417</v>
      </c>
      <c r="BO17" s="131">
        <v>139259</v>
      </c>
      <c r="BP17" s="131">
        <v>131690</v>
      </c>
      <c r="BQ17" s="131">
        <v>421366</v>
      </c>
      <c r="BR17" s="131">
        <v>140455.33333333334</v>
      </c>
      <c r="BT17" s="130">
        <v>1135</v>
      </c>
      <c r="BU17" s="131">
        <v>236</v>
      </c>
      <c r="BV17" s="131">
        <v>1371</v>
      </c>
      <c r="BW17" s="29"/>
      <c r="BX17" s="130">
        <v>173111</v>
      </c>
      <c r="BY17" s="131">
        <v>0</v>
      </c>
      <c r="BZ17" s="131"/>
      <c r="CA17" s="131">
        <v>205358</v>
      </c>
      <c r="CB17" s="110">
        <v>0.84297178585689381</v>
      </c>
      <c r="CC17" s="110"/>
      <c r="CD17" s="144" t="s">
        <v>59</v>
      </c>
      <c r="CE17" s="130">
        <v>200</v>
      </c>
      <c r="CF17" s="130">
        <v>2</v>
      </c>
      <c r="CG17" s="168">
        <v>184.48</v>
      </c>
      <c r="CH17" s="168">
        <v>18448</v>
      </c>
      <c r="CI17" s="168"/>
      <c r="CJ17" s="130">
        <v>91.114519427402854</v>
      </c>
      <c r="CK17" s="130">
        <v>347.86912065439685</v>
      </c>
      <c r="CL17" s="130">
        <v>264.47607361963196</v>
      </c>
      <c r="CM17" s="29"/>
    </row>
    <row r="18" spans="2:91" ht="39" customHeight="1">
      <c r="B18" s="1169"/>
      <c r="C18" s="115" t="s">
        <v>63</v>
      </c>
      <c r="D18" s="115">
        <v>35896</v>
      </c>
      <c r="E18" s="116">
        <v>40303.333333333336</v>
      </c>
      <c r="F18" s="117"/>
      <c r="G18" s="118" t="e">
        <f>#REF!</f>
        <v>#REF!</v>
      </c>
      <c r="H18" s="239"/>
      <c r="I18" s="119">
        <v>20311</v>
      </c>
      <c r="J18" s="116"/>
      <c r="K18" s="116">
        <v>6072.666666666667</v>
      </c>
      <c r="L18" s="116">
        <v>4467</v>
      </c>
      <c r="M18" s="116">
        <v>2281</v>
      </c>
      <c r="N18" s="115">
        <v>33.131666666666675</v>
      </c>
      <c r="O18" s="115">
        <v>958</v>
      </c>
      <c r="P18"/>
      <c r="Q18" s="120">
        <v>8409</v>
      </c>
      <c r="R18" s="121">
        <v>12572</v>
      </c>
      <c r="S18" s="122">
        <v>2290</v>
      </c>
      <c r="T18" s="97">
        <v>56402.666666666672</v>
      </c>
      <c r="U18" s="118">
        <v>-16099.333333333336</v>
      </c>
      <c r="V18" s="123">
        <v>-0.39945413944256064</v>
      </c>
      <c r="W18" s="118">
        <v>0</v>
      </c>
      <c r="X18" s="124">
        <v>-16099.333333333336</v>
      </c>
      <c r="Y18" s="125">
        <v>-7690.3333333333358</v>
      </c>
      <c r="Z18" s="119">
        <v>-153806.66666666672</v>
      </c>
      <c r="AA18" s="126" t="e">
        <f>#REF!</f>
        <v>#REF!</v>
      </c>
      <c r="AB18" s="126" t="e">
        <f>#REF!</f>
        <v>#REF!</v>
      </c>
      <c r="AC18" s="115">
        <v>-51268.888888888905</v>
      </c>
      <c r="AD18" s="164">
        <v>-38451.666666666679</v>
      </c>
      <c r="AE18" s="119">
        <v>5881.2784848245428</v>
      </c>
      <c r="AF18" s="115">
        <v>2179</v>
      </c>
      <c r="AG18" s="164">
        <v>1500</v>
      </c>
      <c r="AH18" s="118">
        <v>167688</v>
      </c>
      <c r="AI18" s="118">
        <v>6269.4</v>
      </c>
      <c r="AJ18" s="127" t="e">
        <f>#REF!</f>
        <v>#REF!</v>
      </c>
      <c r="AK18" s="128" t="e">
        <f>#REF!</f>
        <v>#REF!</v>
      </c>
      <c r="AL18" s="128" t="e">
        <f>#REF!</f>
        <v>#REF!</v>
      </c>
      <c r="AM18" s="126" t="e">
        <f>'総括表（案1)'!AA18</f>
        <v>#REF!</v>
      </c>
      <c r="AN18" s="126" t="e">
        <f>'総括表（案1)'!AB18</f>
        <v>#REF!</v>
      </c>
      <c r="AO18" s="127" t="e">
        <f>'総括表（案1)'!AJ18</f>
        <v>#REF!</v>
      </c>
      <c r="AP18" s="128" t="e">
        <f>'総括表（案1)'!AK18</f>
        <v>#REF!</v>
      </c>
      <c r="AQ18" s="128" t="e">
        <f>'総括表（案1)'!AL18</f>
        <v>#REF!</v>
      </c>
      <c r="AR18" s="126" t="e">
        <f>'総括表（案2)'!AA18</f>
        <v>#REF!</v>
      </c>
      <c r="AS18" s="126" t="e">
        <f>'総括表（案2)'!AB18</f>
        <v>#REF!</v>
      </c>
      <c r="AT18" s="127" t="e">
        <f>'総括表（案2)'!AJ18</f>
        <v>#REF!</v>
      </c>
      <c r="AU18" s="128" t="e">
        <f>'総括表（案2)'!AK18</f>
        <v>#REF!</v>
      </c>
      <c r="AV18" s="128" t="e">
        <f>'総括表（案2)'!AL18</f>
        <v>#REF!</v>
      </c>
      <c r="AW18" s="126" t="e">
        <f>'総括表（案3)'!AA18</f>
        <v>#REF!</v>
      </c>
      <c r="AX18" s="126" t="e">
        <f>'総括表（案3)'!AB18</f>
        <v>#REF!</v>
      </c>
      <c r="AY18" s="127" t="e">
        <f>'総括表（案3)'!AJ18</f>
        <v>#REF!</v>
      </c>
      <c r="AZ18" s="128" t="e">
        <f>'総括表（案3)'!AK18</f>
        <v>#REF!</v>
      </c>
      <c r="BA18" s="128" t="e">
        <f>'総括表（案3)'!AL18</f>
        <v>#REF!</v>
      </c>
      <c r="BB18" s="126" t="e">
        <f>'総括表（案4)'!AA18</f>
        <v>#REF!</v>
      </c>
      <c r="BC18" s="126" t="e">
        <f>'総括表（案4)'!AB18</f>
        <v>#REF!</v>
      </c>
      <c r="BD18" s="127" t="e">
        <f>'総括表（案4)'!AJ18</f>
        <v>#REF!</v>
      </c>
      <c r="BE18" s="128" t="e">
        <f>'総括表（案4)'!AK18</f>
        <v>#REF!</v>
      </c>
      <c r="BF18" s="128" t="e">
        <f>'総括表（案4)'!AL18</f>
        <v>#REF!</v>
      </c>
      <c r="BG18" s="126" t="e">
        <f>'総括表（案5)'!AA18</f>
        <v>#REF!</v>
      </c>
      <c r="BH18" s="126" t="e">
        <f>'総括表（案5)'!AB18</f>
        <v>#REF!</v>
      </c>
      <c r="BI18" s="127" t="e">
        <f>'総括表（案5)'!AJ18</f>
        <v>#REF!</v>
      </c>
      <c r="BJ18" s="128" t="e">
        <f>'総括表（案5)'!AK18</f>
        <v>#REF!</v>
      </c>
      <c r="BK18" s="128" t="e">
        <f>'総括表（案5)'!AL18</f>
        <v>#REF!</v>
      </c>
      <c r="BL18" s="220"/>
      <c r="BN18" s="130">
        <v>35896</v>
      </c>
      <c r="BO18" s="131">
        <v>40603</v>
      </c>
      <c r="BP18" s="131">
        <v>44411</v>
      </c>
      <c r="BQ18" s="131">
        <v>120910</v>
      </c>
      <c r="BR18" s="131">
        <v>40303.333333333336</v>
      </c>
      <c r="BT18" s="130">
        <v>800</v>
      </c>
      <c r="BU18" s="131">
        <v>158</v>
      </c>
      <c r="BV18" s="131">
        <v>958</v>
      </c>
      <c r="BW18" s="29"/>
      <c r="BX18" s="130">
        <v>155367</v>
      </c>
      <c r="BY18" s="131">
        <v>13490</v>
      </c>
      <c r="BZ18" s="131"/>
      <c r="CA18" s="131">
        <v>177194</v>
      </c>
      <c r="CB18" s="110">
        <v>0.87681862817025402</v>
      </c>
      <c r="CC18" s="110"/>
      <c r="CD18" s="144" t="s">
        <v>50</v>
      </c>
      <c r="CE18" s="130">
        <v>196</v>
      </c>
      <c r="CF18" s="130">
        <v>1</v>
      </c>
      <c r="CG18" s="114">
        <v>103.62755102040816</v>
      </c>
      <c r="CH18" s="114">
        <v>20311</v>
      </c>
      <c r="CI18" s="114"/>
      <c r="CJ18" s="130">
        <v>37.255623721881392</v>
      </c>
      <c r="CK18" s="130">
        <v>-98.768916155419234</v>
      </c>
      <c r="CL18" s="130">
        <v>-47.179959100204513</v>
      </c>
      <c r="CM18" s="29"/>
    </row>
    <row r="19" spans="2:91" ht="39" customHeight="1">
      <c r="B19" s="1169"/>
      <c r="C19" s="115" t="s">
        <v>64</v>
      </c>
      <c r="D19" s="115">
        <v>47813</v>
      </c>
      <c r="E19" s="116">
        <v>42154.666666666664</v>
      </c>
      <c r="F19" s="117"/>
      <c r="G19" s="118" t="e">
        <f>#REF!</f>
        <v>#REF!</v>
      </c>
      <c r="H19" s="239"/>
      <c r="I19" s="119">
        <v>12614</v>
      </c>
      <c r="J19" s="116"/>
      <c r="K19" s="116">
        <v>4571.333333333333</v>
      </c>
      <c r="L19" s="116">
        <v>5456</v>
      </c>
      <c r="M19" s="116">
        <v>765</v>
      </c>
      <c r="N19" s="115">
        <v>23.406333333333333</v>
      </c>
      <c r="O19" s="115">
        <v>762</v>
      </c>
      <c r="P19"/>
      <c r="Q19" s="120">
        <v>6969</v>
      </c>
      <c r="R19" s="121">
        <v>13021</v>
      </c>
      <c r="S19" s="122">
        <v>2372</v>
      </c>
      <c r="T19" s="97">
        <v>45768.333333333328</v>
      </c>
      <c r="U19" s="118">
        <v>-3613.6666666666642</v>
      </c>
      <c r="V19" s="123">
        <v>-8.5724000506072817E-2</v>
      </c>
      <c r="W19" s="118">
        <v>0</v>
      </c>
      <c r="X19" s="124">
        <v>-3613.6666666666642</v>
      </c>
      <c r="Y19" s="125">
        <v>3355.3333333333358</v>
      </c>
      <c r="Z19" s="119">
        <v>67106.666666666715</v>
      </c>
      <c r="AA19" s="126" t="e">
        <f>#REF!</f>
        <v>#REF!</v>
      </c>
      <c r="AB19" s="126" t="e">
        <f>#REF!</f>
        <v>#REF!</v>
      </c>
      <c r="AC19" s="115">
        <v>22368.888888888905</v>
      </c>
      <c r="AD19" s="164">
        <v>16776.666666666679</v>
      </c>
      <c r="AE19" s="119">
        <v>5529.7953275161844</v>
      </c>
      <c r="AF19" s="115">
        <v>2015</v>
      </c>
      <c r="AG19" s="164">
        <v>1500</v>
      </c>
      <c r="AH19" s="118">
        <v>155040</v>
      </c>
      <c r="AI19" s="118">
        <v>6190.2</v>
      </c>
      <c r="AJ19" s="127" t="e">
        <f>#REF!</f>
        <v>#REF!</v>
      </c>
      <c r="AK19" s="128" t="e">
        <f>#REF!</f>
        <v>#REF!</v>
      </c>
      <c r="AL19" s="128" t="e">
        <f>#REF!</f>
        <v>#REF!</v>
      </c>
      <c r="AM19" s="126" t="e">
        <f>'総括表（案1)'!AA19</f>
        <v>#REF!</v>
      </c>
      <c r="AN19" s="126" t="e">
        <f>'総括表（案1)'!AB19</f>
        <v>#REF!</v>
      </c>
      <c r="AO19" s="127" t="e">
        <f>'総括表（案1)'!AJ19</f>
        <v>#REF!</v>
      </c>
      <c r="AP19" s="128" t="e">
        <f>'総括表（案1)'!AK19</f>
        <v>#REF!</v>
      </c>
      <c r="AQ19" s="128" t="e">
        <f>'総括表（案1)'!AL19</f>
        <v>#REF!</v>
      </c>
      <c r="AR19" s="126" t="e">
        <f>'総括表（案2)'!AA19</f>
        <v>#REF!</v>
      </c>
      <c r="AS19" s="126" t="e">
        <f>'総括表（案2)'!AB19</f>
        <v>#REF!</v>
      </c>
      <c r="AT19" s="127" t="e">
        <f>'総括表（案2)'!AJ19</f>
        <v>#REF!</v>
      </c>
      <c r="AU19" s="128" t="e">
        <f>'総括表（案2)'!AK19</f>
        <v>#REF!</v>
      </c>
      <c r="AV19" s="128" t="e">
        <f>'総括表（案2)'!AL19</f>
        <v>#REF!</v>
      </c>
      <c r="AW19" s="126" t="e">
        <f>'総括表（案3)'!AA19</f>
        <v>#REF!</v>
      </c>
      <c r="AX19" s="126" t="e">
        <f>'総括表（案3)'!AB19</f>
        <v>#REF!</v>
      </c>
      <c r="AY19" s="127" t="e">
        <f>'総括表（案3)'!AJ19</f>
        <v>#REF!</v>
      </c>
      <c r="AZ19" s="128" t="e">
        <f>'総括表（案3)'!AK19</f>
        <v>#REF!</v>
      </c>
      <c r="BA19" s="128" t="e">
        <f>'総括表（案3)'!AL19</f>
        <v>#REF!</v>
      </c>
      <c r="BB19" s="126" t="e">
        <f>'総括表（案4)'!AA19</f>
        <v>#REF!</v>
      </c>
      <c r="BC19" s="126" t="e">
        <f>'総括表（案4)'!AB19</f>
        <v>#REF!</v>
      </c>
      <c r="BD19" s="127" t="e">
        <f>'総括表（案4)'!AJ19</f>
        <v>#REF!</v>
      </c>
      <c r="BE19" s="128" t="e">
        <f>'総括表（案4)'!AK19</f>
        <v>#REF!</v>
      </c>
      <c r="BF19" s="128" t="e">
        <f>'総括表（案4)'!AL19</f>
        <v>#REF!</v>
      </c>
      <c r="BG19" s="126" t="e">
        <f>'総括表（案5)'!AA19</f>
        <v>#REF!</v>
      </c>
      <c r="BH19" s="126" t="e">
        <f>'総括表（案5)'!AB19</f>
        <v>#REF!</v>
      </c>
      <c r="BI19" s="127" t="e">
        <f>'総括表（案5)'!AJ19</f>
        <v>#REF!</v>
      </c>
      <c r="BJ19" s="128" t="e">
        <f>'総括表（案5)'!AK19</f>
        <v>#REF!</v>
      </c>
      <c r="BK19" s="128" t="e">
        <f>'総括表（案5)'!AL19</f>
        <v>#REF!</v>
      </c>
      <c r="BL19" s="220"/>
      <c r="BN19" s="130">
        <v>47813</v>
      </c>
      <c r="BO19" s="131">
        <v>39937</v>
      </c>
      <c r="BP19" s="131">
        <v>38714</v>
      </c>
      <c r="BQ19" s="131">
        <v>126464</v>
      </c>
      <c r="BR19" s="131">
        <v>42154.666666666664</v>
      </c>
      <c r="BT19" s="130">
        <v>676</v>
      </c>
      <c r="BU19" s="131">
        <v>86</v>
      </c>
      <c r="BV19" s="131">
        <v>762</v>
      </c>
      <c r="BW19" s="29"/>
      <c r="BX19" s="130">
        <v>133050</v>
      </c>
      <c r="BY19" s="131">
        <v>10381</v>
      </c>
      <c r="BZ19" s="131"/>
      <c r="CA19" s="131">
        <v>149214</v>
      </c>
      <c r="CB19" s="110">
        <v>0.8916723631830793</v>
      </c>
      <c r="CC19" s="110"/>
      <c r="CD19" s="169" t="s">
        <v>50</v>
      </c>
      <c r="CE19" s="134">
        <v>203</v>
      </c>
      <c r="CF19" s="169" t="s">
        <v>126</v>
      </c>
      <c r="CG19" s="120">
        <v>62.137931034482762</v>
      </c>
      <c r="CH19" s="170" t="s">
        <v>126</v>
      </c>
      <c r="CI19" s="120" t="s">
        <v>65</v>
      </c>
      <c r="CJ19" s="130">
        <v>28.044989775051121</v>
      </c>
      <c r="CK19" s="130">
        <v>-22.16973415132923</v>
      </c>
      <c r="CL19" s="130">
        <v>20.584867075664636</v>
      </c>
      <c r="CM19" s="29"/>
    </row>
    <row r="20" spans="2:91" ht="39" customHeight="1">
      <c r="B20" s="1169"/>
      <c r="C20" s="171" t="s">
        <v>127</v>
      </c>
      <c r="D20" s="171">
        <v>248549</v>
      </c>
      <c r="E20" s="172">
        <v>241620</v>
      </c>
      <c r="F20" s="173"/>
      <c r="G20" s="174" t="e">
        <f>#REF!</f>
        <v>#REF!</v>
      </c>
      <c r="H20" s="242"/>
      <c r="I20" s="175">
        <v>28812</v>
      </c>
      <c r="J20" s="172"/>
      <c r="K20" s="172">
        <v>10414</v>
      </c>
      <c r="L20" s="172">
        <v>15185</v>
      </c>
      <c r="M20" s="172">
        <v>4793</v>
      </c>
      <c r="N20" s="171">
        <v>59.204000000000001</v>
      </c>
      <c r="O20" s="171">
        <v>2021</v>
      </c>
      <c r="P20"/>
      <c r="Q20" s="176">
        <v>12892</v>
      </c>
      <c r="R20" s="177">
        <v>12828</v>
      </c>
      <c r="S20" s="178">
        <v>2337</v>
      </c>
      <c r="T20" s="97">
        <v>87261</v>
      </c>
      <c r="U20" s="174">
        <v>154359</v>
      </c>
      <c r="V20" s="179">
        <v>0.63885026074000495</v>
      </c>
      <c r="W20" s="174">
        <v>61743.6</v>
      </c>
      <c r="X20" s="180">
        <v>92615.4</v>
      </c>
      <c r="Y20" s="181">
        <v>105507.4</v>
      </c>
      <c r="Z20" s="175">
        <v>2110148</v>
      </c>
      <c r="AA20" s="182" t="e">
        <f>#REF!</f>
        <v>#REF!</v>
      </c>
      <c r="AB20" s="182" t="e">
        <f>#REF!</f>
        <v>#REF!</v>
      </c>
      <c r="AC20" s="171">
        <v>703382.66666666663</v>
      </c>
      <c r="AD20" s="183">
        <v>527537</v>
      </c>
      <c r="AE20" s="175">
        <v>13212.944296372139</v>
      </c>
      <c r="AF20" s="171">
        <v>4672</v>
      </c>
      <c r="AG20" s="183">
        <v>1500</v>
      </c>
      <c r="AH20" s="174">
        <v>359386</v>
      </c>
      <c r="AI20" s="174">
        <v>14496.3</v>
      </c>
      <c r="AJ20" s="184" t="e">
        <f>#REF!</f>
        <v>#REF!</v>
      </c>
      <c r="AK20" s="185" t="e">
        <f>#REF!</f>
        <v>#REF!</v>
      </c>
      <c r="AL20" s="185" t="e">
        <f>#REF!</f>
        <v>#REF!</v>
      </c>
      <c r="AM20" s="182" t="e">
        <f>'総括表（案1)'!AA20</f>
        <v>#REF!</v>
      </c>
      <c r="AN20" s="182" t="e">
        <f>'総括表（案1)'!AB20</f>
        <v>#REF!</v>
      </c>
      <c r="AO20" s="184" t="e">
        <f>'総括表（案1)'!AJ20</f>
        <v>#REF!</v>
      </c>
      <c r="AP20" s="185" t="e">
        <f>'総括表（案1)'!AK20</f>
        <v>#REF!</v>
      </c>
      <c r="AQ20" s="185" t="e">
        <f>'総括表（案1)'!AL20</f>
        <v>#REF!</v>
      </c>
      <c r="AR20" s="182" t="e">
        <f>'総括表（案2)'!AA20</f>
        <v>#REF!</v>
      </c>
      <c r="AS20" s="182" t="e">
        <f>'総括表（案2)'!AB20</f>
        <v>#REF!</v>
      </c>
      <c r="AT20" s="184" t="e">
        <f>'総括表（案2)'!AJ20</f>
        <v>#REF!</v>
      </c>
      <c r="AU20" s="185" t="e">
        <f>'総括表（案2)'!AK20</f>
        <v>#REF!</v>
      </c>
      <c r="AV20" s="185" t="e">
        <f>'総括表（案2)'!AL20</f>
        <v>#REF!</v>
      </c>
      <c r="AW20" s="182" t="e">
        <f>'総括表（案3)'!AA20</f>
        <v>#REF!</v>
      </c>
      <c r="AX20" s="182" t="e">
        <f>'総括表（案3)'!AB20</f>
        <v>#REF!</v>
      </c>
      <c r="AY20" s="184" t="e">
        <f>'総括表（案3)'!AJ20</f>
        <v>#REF!</v>
      </c>
      <c r="AZ20" s="185" t="e">
        <f>'総括表（案3)'!AK20</f>
        <v>#REF!</v>
      </c>
      <c r="BA20" s="185" t="e">
        <f>'総括表（案3)'!AL20</f>
        <v>#REF!</v>
      </c>
      <c r="BB20" s="182" t="e">
        <f>'総括表（案4)'!AA20</f>
        <v>#REF!</v>
      </c>
      <c r="BC20" s="182" t="e">
        <f>'総括表（案4)'!AB20</f>
        <v>#REF!</v>
      </c>
      <c r="BD20" s="184" t="e">
        <f>'総括表（案4)'!AJ20</f>
        <v>#REF!</v>
      </c>
      <c r="BE20" s="185" t="e">
        <f>'総括表（案4)'!AK20</f>
        <v>#REF!</v>
      </c>
      <c r="BF20" s="185" t="e">
        <f>'総括表（案4)'!AL20</f>
        <v>#REF!</v>
      </c>
      <c r="BG20" s="182" t="e">
        <f>'総括表（案5)'!AA20</f>
        <v>#REF!</v>
      </c>
      <c r="BH20" s="182" t="e">
        <f>'総括表（案5)'!AB20</f>
        <v>#REF!</v>
      </c>
      <c r="BI20" s="184" t="e">
        <f>'総括表（案5)'!AJ20</f>
        <v>#REF!</v>
      </c>
      <c r="BJ20" s="185" t="e">
        <f>'総括表（案5)'!AK20</f>
        <v>#REF!</v>
      </c>
      <c r="BK20" s="185" t="e">
        <f>'総括表（案5)'!AL20</f>
        <v>#REF!</v>
      </c>
      <c r="BL20" s="220"/>
      <c r="BN20" s="130">
        <v>248549</v>
      </c>
      <c r="BO20" s="131">
        <v>237777</v>
      </c>
      <c r="BP20" s="131">
        <v>238534</v>
      </c>
      <c r="BQ20" s="131">
        <v>724860</v>
      </c>
      <c r="BR20" s="131">
        <v>241620</v>
      </c>
      <c r="BT20" s="130">
        <v>1697</v>
      </c>
      <c r="BU20" s="131">
        <v>324</v>
      </c>
      <c r="BV20" s="131">
        <v>2021</v>
      </c>
      <c r="BW20" s="29"/>
      <c r="BX20" s="130">
        <v>294448</v>
      </c>
      <c r="BY20" s="131">
        <v>13547</v>
      </c>
      <c r="BZ20" s="131"/>
      <c r="CA20" s="131">
        <v>320354</v>
      </c>
      <c r="CB20" s="110">
        <v>0.91913320888766803</v>
      </c>
      <c r="CC20" s="110"/>
      <c r="CD20" s="144" t="s">
        <v>50</v>
      </c>
      <c r="CE20" s="130">
        <v>200</v>
      </c>
      <c r="CF20" s="130">
        <v>2</v>
      </c>
      <c r="CG20" s="186">
        <v>144.06</v>
      </c>
      <c r="CH20" s="186">
        <v>14406</v>
      </c>
      <c r="CI20" s="186"/>
      <c r="CJ20" s="130">
        <v>63.889570552147241</v>
      </c>
      <c r="CK20" s="130">
        <v>946.98773006134968</v>
      </c>
      <c r="CL20" s="130">
        <v>647.28466257668708</v>
      </c>
      <c r="CM20" s="29"/>
    </row>
    <row r="21" spans="2:91" ht="39" customHeight="1" thickBot="1">
      <c r="B21" s="1169"/>
      <c r="C21" s="146" t="s">
        <v>1</v>
      </c>
      <c r="D21" s="146">
        <v>482675</v>
      </c>
      <c r="E21" s="147">
        <v>464533.33333333337</v>
      </c>
      <c r="F21" s="148">
        <v>6028</v>
      </c>
      <c r="G21" s="315" t="e">
        <f>#REF!</f>
        <v>#REF!</v>
      </c>
      <c r="H21" s="241">
        <v>488.70299999999997</v>
      </c>
      <c r="I21" s="150">
        <v>98633</v>
      </c>
      <c r="J21" s="147">
        <v>0</v>
      </c>
      <c r="K21" s="147">
        <v>35909.666666666664</v>
      </c>
      <c r="L21" s="147">
        <v>32553</v>
      </c>
      <c r="M21" s="147">
        <v>14174</v>
      </c>
      <c r="N21" s="146">
        <v>181.26966666666667</v>
      </c>
      <c r="O21" s="146">
        <v>5112</v>
      </c>
      <c r="P21" s="146">
        <v>0</v>
      </c>
      <c r="Q21" s="151">
        <v>37358</v>
      </c>
      <c r="R21" s="152">
        <v>51249</v>
      </c>
      <c r="S21" s="153">
        <v>9336</v>
      </c>
      <c r="T21" s="149">
        <v>279212.66666666663</v>
      </c>
      <c r="U21" s="149">
        <v>191348.66666666669</v>
      </c>
      <c r="V21" s="154">
        <v>0.40663916287214419</v>
      </c>
      <c r="W21" s="149">
        <v>76539.466666666674</v>
      </c>
      <c r="X21" s="155">
        <v>114809.2</v>
      </c>
      <c r="Y21" s="156">
        <v>152167.20000000001</v>
      </c>
      <c r="Z21" s="150">
        <v>3043344</v>
      </c>
      <c r="AA21" s="157" t="e">
        <f>#REF!</f>
        <v>#REF!</v>
      </c>
      <c r="AB21" s="157" t="e">
        <f>#REF!</f>
        <v>#REF!</v>
      </c>
      <c r="AC21" s="146">
        <v>1014448</v>
      </c>
      <c r="AD21" s="158">
        <v>760836</v>
      </c>
      <c r="AE21" s="150">
        <v>33154.892581584631</v>
      </c>
      <c r="AF21" s="146">
        <v>12155</v>
      </c>
      <c r="AG21" s="158">
        <v>6000</v>
      </c>
      <c r="AH21" s="149">
        <v>935114</v>
      </c>
      <c r="AI21" s="149">
        <v>37055.9</v>
      </c>
      <c r="AJ21" s="159" t="e">
        <f>#REF!</f>
        <v>#REF!</v>
      </c>
      <c r="AK21" s="160" t="e">
        <f>#REF!</f>
        <v>#REF!</v>
      </c>
      <c r="AL21" s="160" t="e">
        <f>#REF!</f>
        <v>#REF!</v>
      </c>
      <c r="AM21" s="157" t="e">
        <f>'総括表（案1)'!AA21</f>
        <v>#REF!</v>
      </c>
      <c r="AN21" s="157" t="e">
        <f>'総括表（案1)'!AB21</f>
        <v>#REF!</v>
      </c>
      <c r="AO21" s="159" t="e">
        <f>'総括表（案1)'!AJ21</f>
        <v>#REF!</v>
      </c>
      <c r="AP21" s="160" t="e">
        <f>'総括表（案1)'!AK21</f>
        <v>#REF!</v>
      </c>
      <c r="AQ21" s="160" t="e">
        <f>'総括表（案1)'!AL21</f>
        <v>#REF!</v>
      </c>
      <c r="AR21" s="157" t="e">
        <f>'総括表（案2)'!AA21</f>
        <v>#REF!</v>
      </c>
      <c r="AS21" s="157" t="e">
        <f>'総括表（案2)'!AB21</f>
        <v>#REF!</v>
      </c>
      <c r="AT21" s="159" t="e">
        <f>'総括表（案2)'!AJ21</f>
        <v>#REF!</v>
      </c>
      <c r="AU21" s="160" t="e">
        <f>'総括表（案2)'!AK21</f>
        <v>#REF!</v>
      </c>
      <c r="AV21" s="160" t="e">
        <f>'総括表（案2)'!AL21</f>
        <v>#REF!</v>
      </c>
      <c r="AW21" s="157" t="e">
        <f>'総括表（案3)'!AA21</f>
        <v>#REF!</v>
      </c>
      <c r="AX21" s="157" t="e">
        <f>'総括表（案3)'!AB21</f>
        <v>#REF!</v>
      </c>
      <c r="AY21" s="159" t="e">
        <f>'総括表（案3)'!AJ21</f>
        <v>#REF!</v>
      </c>
      <c r="AZ21" s="160" t="e">
        <f>'総括表（案3)'!AK21</f>
        <v>#REF!</v>
      </c>
      <c r="BA21" s="160" t="e">
        <f>'総括表（案3)'!AL21</f>
        <v>#REF!</v>
      </c>
      <c r="BB21" s="157" t="e">
        <f>'総括表（案4)'!AA21</f>
        <v>#REF!</v>
      </c>
      <c r="BC21" s="157" t="e">
        <f>'総括表（案4)'!AB21</f>
        <v>#REF!</v>
      </c>
      <c r="BD21" s="159" t="e">
        <f>'総括表（案4)'!AJ21</f>
        <v>#REF!</v>
      </c>
      <c r="BE21" s="160" t="e">
        <f>'総括表（案4)'!AK21</f>
        <v>#REF!</v>
      </c>
      <c r="BF21" s="160" t="e">
        <f>'総括表（案4)'!AL21</f>
        <v>#REF!</v>
      </c>
      <c r="BG21" s="157" t="e">
        <f>'総括表（案5)'!AA21</f>
        <v>#REF!</v>
      </c>
      <c r="BH21" s="157" t="e">
        <f>'総括表（案5)'!AB21</f>
        <v>#REF!</v>
      </c>
      <c r="BI21" s="159" t="e">
        <f>'総括表（案5)'!AJ21</f>
        <v>#REF!</v>
      </c>
      <c r="BJ21" s="160" t="e">
        <f>'総括表（案5)'!AK21</f>
        <v>#REF!</v>
      </c>
      <c r="BK21" s="160" t="e">
        <f>'総括表（案5)'!AL21</f>
        <v>#REF!</v>
      </c>
      <c r="BL21" s="220"/>
      <c r="BN21" s="146">
        <v>482675</v>
      </c>
      <c r="BO21" s="147">
        <v>457576</v>
      </c>
      <c r="BP21" s="147">
        <v>453349</v>
      </c>
      <c r="BQ21" s="147">
        <v>1393600</v>
      </c>
      <c r="BR21" s="147">
        <v>464533.33333333331</v>
      </c>
      <c r="BT21" s="146">
        <v>4308</v>
      </c>
      <c r="BU21" s="147">
        <v>0</v>
      </c>
      <c r="BV21" s="147">
        <v>4308</v>
      </c>
      <c r="BW21" s="29"/>
      <c r="BX21" s="146"/>
      <c r="BY21" s="147"/>
      <c r="BZ21" s="147"/>
      <c r="CA21" s="147"/>
      <c r="CB21" s="110"/>
      <c r="CC21" s="110"/>
      <c r="CD21" s="161"/>
      <c r="CE21" s="146">
        <v>799</v>
      </c>
      <c r="CF21" s="146">
        <v>5</v>
      </c>
      <c r="CG21" s="162">
        <v>123.44555694618273</v>
      </c>
      <c r="CH21" s="162">
        <v>19726.599999999999</v>
      </c>
      <c r="CI21" s="162"/>
      <c r="CJ21" s="146">
        <v>220.30470347648259</v>
      </c>
      <c r="CK21" s="146">
        <v>1173.918200408998</v>
      </c>
      <c r="CL21" s="146">
        <v>885.16564417177915</v>
      </c>
      <c r="CM21" s="29"/>
    </row>
    <row r="22" spans="2:91" ht="39" customHeight="1">
      <c r="B22" s="1171" t="s">
        <v>66</v>
      </c>
      <c r="C22" s="187" t="s">
        <v>67</v>
      </c>
      <c r="D22" s="188">
        <v>130471</v>
      </c>
      <c r="E22" s="189">
        <v>129900.66666666667</v>
      </c>
      <c r="F22" s="190">
        <v>2965</v>
      </c>
      <c r="G22" s="97" t="e">
        <f>#REF!</f>
        <v>#REF!</v>
      </c>
      <c r="H22" s="243"/>
      <c r="I22" s="192">
        <v>43714</v>
      </c>
      <c r="J22" s="189"/>
      <c r="K22" s="99">
        <v>16081.333333333334</v>
      </c>
      <c r="L22" s="189">
        <v>9343</v>
      </c>
      <c r="M22" s="189">
        <v>18650</v>
      </c>
      <c r="N22" s="188">
        <v>87.788333333333341</v>
      </c>
      <c r="O22" s="188">
        <v>928</v>
      </c>
      <c r="P22" s="188"/>
      <c r="Q22" s="193">
        <v>9657</v>
      </c>
      <c r="R22" s="194">
        <v>13213</v>
      </c>
      <c r="S22" s="195">
        <v>2407</v>
      </c>
      <c r="T22" s="97">
        <v>113065.33333333334</v>
      </c>
      <c r="U22" s="191">
        <v>19800.333333333343</v>
      </c>
      <c r="V22" s="196">
        <v>0.14902520590972843</v>
      </c>
      <c r="W22" s="191">
        <v>7920.1333333333378</v>
      </c>
      <c r="X22" s="197">
        <v>11880.2</v>
      </c>
      <c r="Y22" s="198">
        <v>21537.200000000001</v>
      </c>
      <c r="Z22" s="192">
        <v>430744</v>
      </c>
      <c r="AA22" s="199" t="e">
        <f>#REF!</f>
        <v>#REF!</v>
      </c>
      <c r="AB22" s="199" t="e">
        <f>#REF!</f>
        <v>#REF!</v>
      </c>
      <c r="AC22" s="188">
        <v>143581.33333333337</v>
      </c>
      <c r="AD22" s="200">
        <v>107686</v>
      </c>
      <c r="AE22" s="192">
        <v>7089.944072866987</v>
      </c>
      <c r="AF22" s="188">
        <v>2572</v>
      </c>
      <c r="AG22" s="200">
        <v>1500</v>
      </c>
      <c r="AH22" s="191">
        <v>197912</v>
      </c>
      <c r="AI22" s="191">
        <v>9895.6</v>
      </c>
      <c r="AJ22" s="201" t="e">
        <f>#REF!</f>
        <v>#REF!</v>
      </c>
      <c r="AK22" s="202" t="e">
        <f>#REF!</f>
        <v>#REF!</v>
      </c>
      <c r="AL22" s="202" t="e">
        <f>#REF!</f>
        <v>#REF!</v>
      </c>
      <c r="AM22" s="199" t="e">
        <f>'総括表（案1)'!AA22</f>
        <v>#REF!</v>
      </c>
      <c r="AN22" s="199" t="e">
        <f>'総括表（案1)'!AB22</f>
        <v>#REF!</v>
      </c>
      <c r="AO22" s="201" t="e">
        <f>'総括表（案1)'!AJ22</f>
        <v>#REF!</v>
      </c>
      <c r="AP22" s="202" t="e">
        <f>'総括表（案1)'!AK22</f>
        <v>#REF!</v>
      </c>
      <c r="AQ22" s="202" t="e">
        <f>'総括表（案1)'!AL22</f>
        <v>#REF!</v>
      </c>
      <c r="AR22" s="199" t="e">
        <f>'総括表（案2)'!AA22</f>
        <v>#REF!</v>
      </c>
      <c r="AS22" s="199" t="e">
        <f>'総括表（案2)'!AB22</f>
        <v>#REF!</v>
      </c>
      <c r="AT22" s="201" t="e">
        <f>'総括表（案2)'!AJ22</f>
        <v>#REF!</v>
      </c>
      <c r="AU22" s="202" t="e">
        <f>'総括表（案2)'!AK22</f>
        <v>#REF!</v>
      </c>
      <c r="AV22" s="202" t="e">
        <f>'総括表（案2)'!AL22</f>
        <v>#REF!</v>
      </c>
      <c r="AW22" s="199" t="e">
        <f>'総括表（案3)'!AA22</f>
        <v>#REF!</v>
      </c>
      <c r="AX22" s="199" t="e">
        <f>'総括表（案3)'!AB22</f>
        <v>#REF!</v>
      </c>
      <c r="AY22" s="201" t="e">
        <f>'総括表（案3)'!AJ22</f>
        <v>#REF!</v>
      </c>
      <c r="AZ22" s="202" t="e">
        <f>'総括表（案3)'!AK22</f>
        <v>#REF!</v>
      </c>
      <c r="BA22" s="202" t="e">
        <f>'総括表（案3)'!AL22</f>
        <v>#REF!</v>
      </c>
      <c r="BB22" s="199" t="e">
        <f>'総括表（案4)'!AA22</f>
        <v>#REF!</v>
      </c>
      <c r="BC22" s="199" t="e">
        <f>'総括表（案4)'!AB22</f>
        <v>#REF!</v>
      </c>
      <c r="BD22" s="201" t="e">
        <f>'総括表（案4)'!AJ22</f>
        <v>#REF!</v>
      </c>
      <c r="BE22" s="202" t="e">
        <f>'総括表（案4)'!AK22</f>
        <v>#REF!</v>
      </c>
      <c r="BF22" s="202" t="e">
        <f>'総括表（案4)'!AL22</f>
        <v>#REF!</v>
      </c>
      <c r="BG22" s="199" t="e">
        <f>'総括表（案5)'!AA22</f>
        <v>#REF!</v>
      </c>
      <c r="BH22" s="199" t="e">
        <f>'総括表（案5)'!AB22</f>
        <v>#REF!</v>
      </c>
      <c r="BI22" s="201" t="e">
        <f>'総括表（案5)'!AJ22</f>
        <v>#REF!</v>
      </c>
      <c r="BJ22" s="202" t="e">
        <f>'総括表（案5)'!AK22</f>
        <v>#REF!</v>
      </c>
      <c r="BK22" s="202" t="e">
        <f>'総括表（案5)'!AL22</f>
        <v>#REF!</v>
      </c>
      <c r="BL22" s="220"/>
      <c r="BN22" s="77">
        <v>130471</v>
      </c>
      <c r="BO22" s="36">
        <v>131833</v>
      </c>
      <c r="BP22" s="36">
        <v>127398</v>
      </c>
      <c r="BQ22" s="36">
        <v>389702</v>
      </c>
      <c r="BR22" s="36">
        <v>129900.66666666667</v>
      </c>
      <c r="BT22" s="77">
        <v>798</v>
      </c>
      <c r="BU22" s="36">
        <v>130</v>
      </c>
      <c r="BV22" s="36">
        <v>928</v>
      </c>
      <c r="BW22" s="29"/>
      <c r="BX22" s="77">
        <v>187410</v>
      </c>
      <c r="BY22" s="36">
        <v>6835</v>
      </c>
      <c r="BZ22" s="36"/>
      <c r="CA22" s="36">
        <v>209258</v>
      </c>
      <c r="CB22" s="110">
        <v>0.8955930000286727</v>
      </c>
      <c r="CC22" s="110"/>
      <c r="CD22" s="92" t="s">
        <v>59</v>
      </c>
      <c r="CE22" s="77">
        <v>206</v>
      </c>
      <c r="CF22" s="130">
        <v>2</v>
      </c>
      <c r="CG22" s="113">
        <v>212.20388349514562</v>
      </c>
      <c r="CH22" s="113">
        <v>21857</v>
      </c>
      <c r="CI22" s="113"/>
      <c r="CJ22" s="77">
        <v>98.658486707566468</v>
      </c>
      <c r="CK22" s="77">
        <v>121.47443762781192</v>
      </c>
      <c r="CL22" s="77">
        <v>132.13006134969328</v>
      </c>
      <c r="CM22" s="29"/>
    </row>
    <row r="23" spans="2:91" ht="39" customHeight="1">
      <c r="B23" s="1169"/>
      <c r="C23" s="203" t="s">
        <v>68</v>
      </c>
      <c r="D23" s="115">
        <v>47988</v>
      </c>
      <c r="E23" s="116">
        <v>49600</v>
      </c>
      <c r="F23" s="244"/>
      <c r="G23" s="118" t="e">
        <f>#REF!</f>
        <v>#REF!</v>
      </c>
      <c r="H23" s="239"/>
      <c r="I23" s="119">
        <v>26014</v>
      </c>
      <c r="J23" s="116"/>
      <c r="K23" s="99">
        <v>5839.310344827587</v>
      </c>
      <c r="L23" s="116">
        <v>4877.9310344827591</v>
      </c>
      <c r="M23" s="116">
        <v>3633</v>
      </c>
      <c r="N23" s="115">
        <v>40.36424137931035</v>
      </c>
      <c r="O23" s="115">
        <v>939</v>
      </c>
      <c r="P23" s="115"/>
      <c r="Q23" s="120">
        <v>6310</v>
      </c>
      <c r="R23" s="121">
        <v>12828</v>
      </c>
      <c r="S23" s="122">
        <v>2337</v>
      </c>
      <c r="T23" s="97">
        <v>61839.241379310348</v>
      </c>
      <c r="U23" s="118">
        <v>-12239.241379310348</v>
      </c>
      <c r="V23" s="123">
        <v>-0.2467588987764183</v>
      </c>
      <c r="W23" s="118">
        <v>0</v>
      </c>
      <c r="X23" s="124">
        <v>-12239.241379310348</v>
      </c>
      <c r="Y23" s="125">
        <v>-5929.2413793103478</v>
      </c>
      <c r="Z23" s="119">
        <v>-118584.82758620696</v>
      </c>
      <c r="AA23" s="126" t="e">
        <f>#REF!</f>
        <v>#REF!</v>
      </c>
      <c r="AB23" s="126" t="e">
        <f>#REF!</f>
        <v>#REF!</v>
      </c>
      <c r="AC23" s="115">
        <v>-39528.275862068986</v>
      </c>
      <c r="AD23" s="164">
        <v>-29646.206896551739</v>
      </c>
      <c r="AE23" s="119">
        <v>6951.5257258643687</v>
      </c>
      <c r="AF23" s="115">
        <v>2481</v>
      </c>
      <c r="AG23" s="164">
        <v>1500</v>
      </c>
      <c r="AH23" s="118">
        <v>190850</v>
      </c>
      <c r="AI23" s="118">
        <v>7592.2</v>
      </c>
      <c r="AJ23" s="127" t="e">
        <f>#REF!</f>
        <v>#REF!</v>
      </c>
      <c r="AK23" s="128" t="e">
        <f>#REF!</f>
        <v>#REF!</v>
      </c>
      <c r="AL23" s="128" t="e">
        <f>#REF!</f>
        <v>#REF!</v>
      </c>
      <c r="AM23" s="126" t="e">
        <f>'総括表（案1)'!AA23</f>
        <v>#REF!</v>
      </c>
      <c r="AN23" s="126" t="e">
        <f>'総括表（案1)'!AB23</f>
        <v>#REF!</v>
      </c>
      <c r="AO23" s="127" t="e">
        <f>'総括表（案1)'!AJ23</f>
        <v>#REF!</v>
      </c>
      <c r="AP23" s="128" t="e">
        <f>'総括表（案1)'!AK23</f>
        <v>#REF!</v>
      </c>
      <c r="AQ23" s="128" t="e">
        <f>'総括表（案1)'!AL23</f>
        <v>#REF!</v>
      </c>
      <c r="AR23" s="126" t="e">
        <f>'総括表（案2)'!AA23</f>
        <v>#REF!</v>
      </c>
      <c r="AS23" s="126" t="e">
        <f>'総括表（案2)'!AB23</f>
        <v>#REF!</v>
      </c>
      <c r="AT23" s="127" t="e">
        <f>'総括表（案2)'!AJ23</f>
        <v>#REF!</v>
      </c>
      <c r="AU23" s="128" t="e">
        <f>'総括表（案2)'!AK23</f>
        <v>#REF!</v>
      </c>
      <c r="AV23" s="128" t="e">
        <f>'総括表（案2)'!AL23</f>
        <v>#REF!</v>
      </c>
      <c r="AW23" s="126" t="e">
        <f>'総括表（案3)'!AA23</f>
        <v>#REF!</v>
      </c>
      <c r="AX23" s="126" t="e">
        <f>'総括表（案3)'!AB23</f>
        <v>#REF!</v>
      </c>
      <c r="AY23" s="127" t="e">
        <f>'総括表（案3)'!AJ23</f>
        <v>#REF!</v>
      </c>
      <c r="AZ23" s="128" t="e">
        <f>'総括表（案3)'!AK23</f>
        <v>#REF!</v>
      </c>
      <c r="BA23" s="128" t="e">
        <f>'総括表（案3)'!AL23</f>
        <v>#REF!</v>
      </c>
      <c r="BB23" s="126" t="e">
        <f>'総括表（案4)'!AA23</f>
        <v>#REF!</v>
      </c>
      <c r="BC23" s="126" t="e">
        <f>'総括表（案4)'!AB23</f>
        <v>#REF!</v>
      </c>
      <c r="BD23" s="127" t="e">
        <f>'総括表（案4)'!AJ23</f>
        <v>#REF!</v>
      </c>
      <c r="BE23" s="128" t="e">
        <f>'総括表（案4)'!AK23</f>
        <v>#REF!</v>
      </c>
      <c r="BF23" s="128" t="e">
        <f>'総括表（案4)'!AL23</f>
        <v>#REF!</v>
      </c>
      <c r="BG23" s="126" t="e">
        <f>'総括表（案5)'!AA23</f>
        <v>#REF!</v>
      </c>
      <c r="BH23" s="126" t="e">
        <f>'総括表（案5)'!AB23</f>
        <v>#REF!</v>
      </c>
      <c r="BI23" s="127" t="e">
        <f>'総括表（案5)'!AJ23</f>
        <v>#REF!</v>
      </c>
      <c r="BJ23" s="128" t="e">
        <f>'総括表（案5)'!AK23</f>
        <v>#REF!</v>
      </c>
      <c r="BK23" s="128" t="e">
        <f>'総括表（案5)'!AL23</f>
        <v>#REF!</v>
      </c>
      <c r="BL23" s="220"/>
      <c r="BN23" s="130">
        <v>47988</v>
      </c>
      <c r="BO23" s="131">
        <v>46814</v>
      </c>
      <c r="BP23" s="131">
        <v>53998</v>
      </c>
      <c r="BQ23" s="131">
        <v>148800</v>
      </c>
      <c r="BR23" s="131">
        <v>49600</v>
      </c>
      <c r="BT23" s="130">
        <v>939</v>
      </c>
      <c r="BU23" s="131">
        <v>0</v>
      </c>
      <c r="BV23" s="131">
        <v>939</v>
      </c>
      <c r="BW23" s="29"/>
      <c r="BX23" s="130">
        <v>142010</v>
      </c>
      <c r="BY23" s="131">
        <v>6955</v>
      </c>
      <c r="BZ23" s="131"/>
      <c r="CA23" s="131">
        <v>155952</v>
      </c>
      <c r="CB23" s="110">
        <v>0.91060069765055918</v>
      </c>
      <c r="CC23" s="110"/>
      <c r="CD23" s="144" t="s">
        <v>50</v>
      </c>
      <c r="CE23" s="130">
        <v>200</v>
      </c>
      <c r="CF23" s="130">
        <v>3</v>
      </c>
      <c r="CG23" s="114">
        <v>130.07</v>
      </c>
      <c r="CH23" s="114">
        <v>8671.3333333333339</v>
      </c>
      <c r="CI23" s="114" t="s">
        <v>51</v>
      </c>
      <c r="CJ23" s="130">
        <v>35.823989845568015</v>
      </c>
      <c r="CK23" s="130">
        <v>-75.087370425216861</v>
      </c>
      <c r="CL23" s="130">
        <v>-36.375713983499068</v>
      </c>
      <c r="CM23" s="29"/>
    </row>
    <row r="24" spans="2:91" ht="39" customHeight="1">
      <c r="B24" s="1169"/>
      <c r="C24" s="204" t="s">
        <v>128</v>
      </c>
      <c r="D24" s="171">
        <v>55322</v>
      </c>
      <c r="E24" s="172">
        <v>61968</v>
      </c>
      <c r="F24" s="173"/>
      <c r="G24" s="174" t="e">
        <f>#REF!</f>
        <v>#REF!</v>
      </c>
      <c r="H24" s="242"/>
      <c r="I24" s="175">
        <v>18844</v>
      </c>
      <c r="J24" s="172"/>
      <c r="K24" s="99">
        <v>6283.333333333333</v>
      </c>
      <c r="L24" s="172">
        <v>8634</v>
      </c>
      <c r="M24" s="172">
        <v>2971</v>
      </c>
      <c r="N24" s="171">
        <v>36.73233333333333</v>
      </c>
      <c r="O24" s="171">
        <v>941</v>
      </c>
      <c r="P24" s="171"/>
      <c r="Q24" s="176">
        <v>9080</v>
      </c>
      <c r="R24" s="177">
        <v>12828</v>
      </c>
      <c r="S24" s="178">
        <v>2337</v>
      </c>
      <c r="T24" s="97">
        <v>60977.333333333328</v>
      </c>
      <c r="U24" s="174">
        <v>990.66666666667152</v>
      </c>
      <c r="V24" s="179">
        <v>1.5986745847319125E-2</v>
      </c>
      <c r="W24" s="174">
        <v>396.26666666666864</v>
      </c>
      <c r="X24" s="180">
        <v>594.40000000000282</v>
      </c>
      <c r="Y24" s="181">
        <v>9674.4</v>
      </c>
      <c r="Z24" s="175">
        <v>193488</v>
      </c>
      <c r="AA24" s="182" t="e">
        <f>#REF!</f>
        <v>#REF!</v>
      </c>
      <c r="AB24" s="182" t="e">
        <f>#REF!</f>
        <v>#REF!</v>
      </c>
      <c r="AC24" s="171">
        <v>64496</v>
      </c>
      <c r="AD24" s="183">
        <v>48372</v>
      </c>
      <c r="AE24" s="175">
        <v>6451.566792292334</v>
      </c>
      <c r="AF24" s="171">
        <v>2358</v>
      </c>
      <c r="AG24" s="183">
        <v>1500</v>
      </c>
      <c r="AH24" s="174">
        <v>181440</v>
      </c>
      <c r="AI24" s="174">
        <v>7247.1</v>
      </c>
      <c r="AJ24" s="184" t="e">
        <f>#REF!</f>
        <v>#REF!</v>
      </c>
      <c r="AK24" s="185" t="e">
        <f>#REF!</f>
        <v>#REF!</v>
      </c>
      <c r="AL24" s="185" t="e">
        <f>#REF!</f>
        <v>#REF!</v>
      </c>
      <c r="AM24" s="182" t="e">
        <f>'総括表（案1)'!AA24</f>
        <v>#REF!</v>
      </c>
      <c r="AN24" s="182" t="e">
        <f>'総括表（案1)'!AB24</f>
        <v>#REF!</v>
      </c>
      <c r="AO24" s="184" t="e">
        <f>'総括表（案1)'!AJ24</f>
        <v>#REF!</v>
      </c>
      <c r="AP24" s="185" t="e">
        <f>'総括表（案1)'!AK24</f>
        <v>#REF!</v>
      </c>
      <c r="AQ24" s="185" t="e">
        <f>'総括表（案1)'!AL24</f>
        <v>#REF!</v>
      </c>
      <c r="AR24" s="182" t="e">
        <f>'総括表（案2)'!AA24</f>
        <v>#REF!</v>
      </c>
      <c r="AS24" s="182" t="e">
        <f>'総括表（案2)'!AB24</f>
        <v>#REF!</v>
      </c>
      <c r="AT24" s="184" t="e">
        <f>'総括表（案2)'!AJ24</f>
        <v>#REF!</v>
      </c>
      <c r="AU24" s="185" t="e">
        <f>'総括表（案2)'!AK24</f>
        <v>#REF!</v>
      </c>
      <c r="AV24" s="185" t="e">
        <f>'総括表（案2)'!AL24</f>
        <v>#REF!</v>
      </c>
      <c r="AW24" s="182" t="e">
        <f>'総括表（案3)'!AA24</f>
        <v>#REF!</v>
      </c>
      <c r="AX24" s="182" t="e">
        <f>'総括表（案3)'!AB24</f>
        <v>#REF!</v>
      </c>
      <c r="AY24" s="184" t="e">
        <f>'総括表（案3)'!AJ24</f>
        <v>#REF!</v>
      </c>
      <c r="AZ24" s="185" t="e">
        <f>'総括表（案3)'!AK24</f>
        <v>#REF!</v>
      </c>
      <c r="BA24" s="185" t="e">
        <f>'総括表（案3)'!AL24</f>
        <v>#REF!</v>
      </c>
      <c r="BB24" s="182" t="e">
        <f>'総括表（案4)'!AA24</f>
        <v>#REF!</v>
      </c>
      <c r="BC24" s="182" t="e">
        <f>'総括表（案4)'!AB24</f>
        <v>#REF!</v>
      </c>
      <c r="BD24" s="184" t="e">
        <f>'総括表（案4)'!AJ24</f>
        <v>#REF!</v>
      </c>
      <c r="BE24" s="185" t="e">
        <f>'総括表（案4)'!AK24</f>
        <v>#REF!</v>
      </c>
      <c r="BF24" s="185" t="e">
        <f>'総括表（案4)'!AL24</f>
        <v>#REF!</v>
      </c>
      <c r="BG24" s="182" t="e">
        <f>'総括表（案5)'!AA24</f>
        <v>#REF!</v>
      </c>
      <c r="BH24" s="182" t="e">
        <f>'総括表（案5)'!AB24</f>
        <v>#REF!</v>
      </c>
      <c r="BI24" s="184" t="e">
        <f>'総括表（案5)'!AJ24</f>
        <v>#REF!</v>
      </c>
      <c r="BJ24" s="185" t="e">
        <f>'総括表（案5)'!AK24</f>
        <v>#REF!</v>
      </c>
      <c r="BK24" s="185" t="e">
        <f>'総括表（案5)'!AL24</f>
        <v>#REF!</v>
      </c>
      <c r="BL24" s="220"/>
      <c r="BN24" s="130">
        <v>55322</v>
      </c>
      <c r="BO24" s="131">
        <v>62576</v>
      </c>
      <c r="BP24" s="131">
        <v>68006</v>
      </c>
      <c r="BQ24" s="131">
        <v>185904</v>
      </c>
      <c r="BR24" s="131">
        <v>61968</v>
      </c>
      <c r="BT24" s="130">
        <v>941</v>
      </c>
      <c r="BU24" s="131">
        <v>0</v>
      </c>
      <c r="BV24" s="131">
        <v>941</v>
      </c>
      <c r="BW24" s="29"/>
      <c r="BX24" s="130">
        <v>150485</v>
      </c>
      <c r="BY24" s="131">
        <v>10317</v>
      </c>
      <c r="BZ24" s="131"/>
      <c r="CA24" s="131">
        <v>169286</v>
      </c>
      <c r="CB24" s="110">
        <v>0.88893942795033254</v>
      </c>
      <c r="CC24" s="110"/>
      <c r="CD24" s="205" t="s">
        <v>50</v>
      </c>
      <c r="CE24" s="145">
        <v>200</v>
      </c>
      <c r="CF24" s="206">
        <v>2</v>
      </c>
      <c r="CG24" s="207">
        <v>94.22</v>
      </c>
      <c r="CH24" s="207">
        <v>9422</v>
      </c>
      <c r="CI24" s="207"/>
      <c r="CJ24" s="130">
        <v>38.548057259713701</v>
      </c>
      <c r="CK24" s="130">
        <v>6.0777096114519722</v>
      </c>
      <c r="CL24" s="130">
        <v>59.352147239263822</v>
      </c>
      <c r="CM24" s="29"/>
    </row>
    <row r="25" spans="2:91" ht="39" customHeight="1" thickBot="1">
      <c r="B25" s="1170"/>
      <c r="C25" s="208" t="s">
        <v>1</v>
      </c>
      <c r="D25" s="146">
        <v>233781</v>
      </c>
      <c r="E25" s="147">
        <v>241468.66666666669</v>
      </c>
      <c r="F25" s="148">
        <v>2965</v>
      </c>
      <c r="G25" s="315" t="e">
        <f>#REF!</f>
        <v>#REF!</v>
      </c>
      <c r="H25" s="241">
        <v>236.74600000000001</v>
      </c>
      <c r="I25" s="150">
        <v>88572</v>
      </c>
      <c r="J25" s="147">
        <v>0</v>
      </c>
      <c r="K25" s="147">
        <v>28203.977011494255</v>
      </c>
      <c r="L25" s="147">
        <v>22854.931034482761</v>
      </c>
      <c r="M25" s="147">
        <v>25254</v>
      </c>
      <c r="N25" s="146">
        <v>164.884908045977</v>
      </c>
      <c r="O25" s="146">
        <v>2808</v>
      </c>
      <c r="P25" s="146">
        <v>0</v>
      </c>
      <c r="Q25" s="151">
        <v>25047</v>
      </c>
      <c r="R25" s="152">
        <v>38869</v>
      </c>
      <c r="S25" s="153">
        <v>7081</v>
      </c>
      <c r="T25" s="149">
        <v>235881.908045977</v>
      </c>
      <c r="U25" s="149">
        <v>8551.7586206896667</v>
      </c>
      <c r="V25" s="154">
        <v>3.4986009649610454E-2</v>
      </c>
      <c r="W25" s="149">
        <v>3420.7034482758668</v>
      </c>
      <c r="X25" s="155">
        <v>5131.0551724138004</v>
      </c>
      <c r="Y25" s="156">
        <v>30178.055172413799</v>
      </c>
      <c r="Z25" s="150">
        <v>603561.10344827594</v>
      </c>
      <c r="AA25" s="157" t="e">
        <f>#REF!</f>
        <v>#REF!</v>
      </c>
      <c r="AB25" s="157" t="e">
        <f>#REF!</f>
        <v>#REF!</v>
      </c>
      <c r="AC25" s="146">
        <v>201187.03448275867</v>
      </c>
      <c r="AD25" s="158">
        <v>150890.27586206899</v>
      </c>
      <c r="AE25" s="150">
        <v>20493.036591023691</v>
      </c>
      <c r="AF25" s="146">
        <v>7411</v>
      </c>
      <c r="AG25" s="158">
        <v>4500</v>
      </c>
      <c r="AH25" s="149">
        <v>570202</v>
      </c>
      <c r="AI25" s="149">
        <v>24734.9</v>
      </c>
      <c r="AJ25" s="159" t="e">
        <f>#REF!</f>
        <v>#REF!</v>
      </c>
      <c r="AK25" s="160" t="e">
        <f>#REF!</f>
        <v>#REF!</v>
      </c>
      <c r="AL25" s="160" t="e">
        <f>#REF!</f>
        <v>#REF!</v>
      </c>
      <c r="AM25" s="157" t="e">
        <f>'総括表（案1)'!AA25</f>
        <v>#REF!</v>
      </c>
      <c r="AN25" s="157" t="e">
        <f>'総括表（案1)'!AB25</f>
        <v>#REF!</v>
      </c>
      <c r="AO25" s="159" t="e">
        <f>'総括表（案1)'!AJ25</f>
        <v>#REF!</v>
      </c>
      <c r="AP25" s="160" t="e">
        <f>'総括表（案1)'!AK25</f>
        <v>#REF!</v>
      </c>
      <c r="AQ25" s="160" t="e">
        <f>'総括表（案1)'!AL25</f>
        <v>#REF!</v>
      </c>
      <c r="AR25" s="157" t="e">
        <f>'総括表（案2)'!AA25</f>
        <v>#REF!</v>
      </c>
      <c r="AS25" s="157" t="e">
        <f>'総括表（案2)'!AB25</f>
        <v>#REF!</v>
      </c>
      <c r="AT25" s="159" t="e">
        <f>'総括表（案2)'!AJ25</f>
        <v>#REF!</v>
      </c>
      <c r="AU25" s="160" t="e">
        <f>'総括表（案2)'!AK25</f>
        <v>#REF!</v>
      </c>
      <c r="AV25" s="160" t="e">
        <f>'総括表（案2)'!AL25</f>
        <v>#REF!</v>
      </c>
      <c r="AW25" s="157" t="e">
        <f>'総括表（案3)'!AA25</f>
        <v>#REF!</v>
      </c>
      <c r="AX25" s="157" t="e">
        <f>'総括表（案3)'!AB25</f>
        <v>#REF!</v>
      </c>
      <c r="AY25" s="159" t="e">
        <f>'総括表（案3)'!AJ25</f>
        <v>#REF!</v>
      </c>
      <c r="AZ25" s="160" t="e">
        <f>'総括表（案3)'!AK25</f>
        <v>#REF!</v>
      </c>
      <c r="BA25" s="160" t="e">
        <f>'総括表（案3)'!AL25</f>
        <v>#REF!</v>
      </c>
      <c r="BB25" s="157" t="e">
        <f>'総括表（案4)'!AA25</f>
        <v>#REF!</v>
      </c>
      <c r="BC25" s="157" t="e">
        <f>'総括表（案4)'!AB25</f>
        <v>#REF!</v>
      </c>
      <c r="BD25" s="159" t="e">
        <f>'総括表（案4)'!AJ25</f>
        <v>#REF!</v>
      </c>
      <c r="BE25" s="160" t="e">
        <f>'総括表（案4)'!AK25</f>
        <v>#REF!</v>
      </c>
      <c r="BF25" s="160" t="e">
        <f>'総括表（案4)'!AL25</f>
        <v>#REF!</v>
      </c>
      <c r="BG25" s="157" t="e">
        <f>'総括表（案5)'!AA25</f>
        <v>#REF!</v>
      </c>
      <c r="BH25" s="157" t="e">
        <f>'総括表（案5)'!AB25</f>
        <v>#REF!</v>
      </c>
      <c r="BI25" s="159" t="e">
        <f>'総括表（案5)'!AJ25</f>
        <v>#REF!</v>
      </c>
      <c r="BJ25" s="160" t="e">
        <f>'総括表（案5)'!AK25</f>
        <v>#REF!</v>
      </c>
      <c r="BK25" s="160" t="e">
        <f>'総括表（案5)'!AL25</f>
        <v>#REF!</v>
      </c>
      <c r="BL25" s="220"/>
      <c r="BN25" s="146">
        <v>233781</v>
      </c>
      <c r="BO25" s="147">
        <v>241223</v>
      </c>
      <c r="BP25" s="147">
        <v>249402</v>
      </c>
      <c r="BQ25" s="147">
        <v>724406</v>
      </c>
      <c r="BR25" s="147">
        <v>241468.66666666666</v>
      </c>
      <c r="BT25" s="146">
        <v>2678</v>
      </c>
      <c r="BU25" s="146">
        <v>130</v>
      </c>
      <c r="BV25" s="147">
        <v>2808</v>
      </c>
      <c r="BW25" s="29"/>
      <c r="BX25" s="146"/>
      <c r="BY25" s="146"/>
      <c r="BZ25" s="146"/>
      <c r="CA25" s="146"/>
      <c r="CB25" s="29"/>
      <c r="CC25" s="29"/>
      <c r="CD25" s="161"/>
      <c r="CE25" s="146">
        <v>606</v>
      </c>
      <c r="CF25" s="209">
        <v>7</v>
      </c>
      <c r="CG25" s="209">
        <v>146.15841584158414</v>
      </c>
      <c r="CH25" s="209">
        <v>12653.142857142857</v>
      </c>
      <c r="CI25" s="209"/>
      <c r="CJ25" s="146">
        <v>173.0305338128482</v>
      </c>
      <c r="CK25" s="146">
        <v>52.464776814047035</v>
      </c>
      <c r="CL25" s="146">
        <v>155.10649460545804</v>
      </c>
      <c r="CM25" s="29"/>
    </row>
    <row r="26" spans="2:91" ht="39" customHeight="1" thickBot="1">
      <c r="B26" s="1161" t="s">
        <v>162</v>
      </c>
      <c r="C26" s="1162"/>
      <c r="D26" s="61">
        <v>1150987</v>
      </c>
      <c r="E26" s="28">
        <v>1132765.6666666667</v>
      </c>
      <c r="F26" s="62">
        <v>11558</v>
      </c>
      <c r="G26" s="315" t="e">
        <f>#REF!</f>
        <v>#REF!</v>
      </c>
      <c r="H26" s="63">
        <v>1162.5450000000001</v>
      </c>
      <c r="I26" s="64">
        <v>363340</v>
      </c>
      <c r="J26" s="65">
        <v>0</v>
      </c>
      <c r="K26" s="65">
        <v>126503.31034482758</v>
      </c>
      <c r="L26" s="65">
        <v>95549.931034482754</v>
      </c>
      <c r="M26" s="65">
        <v>58939</v>
      </c>
      <c r="N26" s="61">
        <v>644.3322413793104</v>
      </c>
      <c r="O26" s="61">
        <v>13495</v>
      </c>
      <c r="P26" s="61">
        <v>0</v>
      </c>
      <c r="Q26" s="66">
        <v>125579</v>
      </c>
      <c r="R26" s="67">
        <v>160031</v>
      </c>
      <c r="S26" s="68">
        <v>29151</v>
      </c>
      <c r="T26" s="63">
        <v>959093.24137931026</v>
      </c>
      <c r="U26" s="63">
        <v>185230.42528735637</v>
      </c>
      <c r="V26" s="69">
        <v>0.16186891059145828</v>
      </c>
      <c r="W26" s="63">
        <v>74092.17011494255</v>
      </c>
      <c r="X26" s="70">
        <v>111138.25517241382</v>
      </c>
      <c r="Y26" s="71">
        <v>236717.25517241383</v>
      </c>
      <c r="Z26" s="64">
        <v>4734345.1034482764</v>
      </c>
      <c r="AA26" s="72" t="e">
        <f>#REF!</f>
        <v>#REF!</v>
      </c>
      <c r="AB26" s="72" t="e">
        <f>#REF!</f>
        <v>#REF!</v>
      </c>
      <c r="AC26" s="61">
        <v>1578115.034482759</v>
      </c>
      <c r="AD26" s="73">
        <v>1183586.2758620691</v>
      </c>
      <c r="AE26" s="64">
        <v>99660.634569205969</v>
      </c>
      <c r="AF26" s="61">
        <v>37700</v>
      </c>
      <c r="AG26" s="73">
        <v>21000</v>
      </c>
      <c r="AH26" s="63">
        <v>2900524</v>
      </c>
      <c r="AI26" s="63">
        <v>124910.1</v>
      </c>
      <c r="AJ26" s="74" t="e">
        <f>#REF!</f>
        <v>#REF!</v>
      </c>
      <c r="AK26" s="75" t="e">
        <f>#REF!</f>
        <v>#REF!</v>
      </c>
      <c r="AL26" s="75" t="e">
        <f>#REF!</f>
        <v>#REF!</v>
      </c>
      <c r="AM26" s="72" t="e">
        <f>'総括表（案1)'!AA26</f>
        <v>#REF!</v>
      </c>
      <c r="AN26" s="72" t="e">
        <f>'総括表（案1)'!AB26</f>
        <v>#REF!</v>
      </c>
      <c r="AO26" s="74" t="e">
        <f>'総括表（案1)'!AJ26</f>
        <v>#REF!</v>
      </c>
      <c r="AP26" s="75" t="e">
        <f>'総括表（案1)'!AK26</f>
        <v>#REF!</v>
      </c>
      <c r="AQ26" s="75" t="e">
        <f>'総括表（案1)'!AL26</f>
        <v>#REF!</v>
      </c>
      <c r="AR26" s="72" t="e">
        <f>'総括表（案2)'!AA26</f>
        <v>#REF!</v>
      </c>
      <c r="AS26" s="72" t="e">
        <f>'総括表（案2)'!AB26</f>
        <v>#REF!</v>
      </c>
      <c r="AT26" s="74" t="e">
        <f>'総括表（案2)'!AJ26</f>
        <v>#REF!</v>
      </c>
      <c r="AU26" s="75" t="e">
        <f>'総括表（案2)'!AK26</f>
        <v>#REF!</v>
      </c>
      <c r="AV26" s="75" t="e">
        <f>'総括表（案2)'!AL26</f>
        <v>#REF!</v>
      </c>
      <c r="AW26" s="72" t="e">
        <f>'総括表（案3)'!AA26</f>
        <v>#REF!</v>
      </c>
      <c r="AX26" s="72" t="e">
        <f>'総括表（案3)'!AB26</f>
        <v>#REF!</v>
      </c>
      <c r="AY26" s="74" t="e">
        <f>'総括表（案3)'!AJ26</f>
        <v>#REF!</v>
      </c>
      <c r="AZ26" s="75" t="e">
        <f>'総括表（案3)'!AK26</f>
        <v>#REF!</v>
      </c>
      <c r="BA26" s="75" t="e">
        <f>'総括表（案3)'!AL26</f>
        <v>#REF!</v>
      </c>
      <c r="BB26" s="72" t="e">
        <f>'総括表（案4)'!AA26</f>
        <v>#REF!</v>
      </c>
      <c r="BC26" s="72" t="e">
        <f>'総括表（案4)'!AB26</f>
        <v>#REF!</v>
      </c>
      <c r="BD26" s="74" t="e">
        <f>'総括表（案4)'!AJ26</f>
        <v>#REF!</v>
      </c>
      <c r="BE26" s="75" t="e">
        <f>'総括表（案4)'!AK26</f>
        <v>#REF!</v>
      </c>
      <c r="BF26" s="75" t="e">
        <f>'総括表（案4)'!AL26</f>
        <v>#REF!</v>
      </c>
      <c r="BG26" s="72" t="e">
        <f>'総括表（案5)'!AA26</f>
        <v>#REF!</v>
      </c>
      <c r="BH26" s="72" t="e">
        <f>'総括表（案5)'!AB26</f>
        <v>#REF!</v>
      </c>
      <c r="BI26" s="74" t="e">
        <f>'総括表（案5)'!AJ26</f>
        <v>#REF!</v>
      </c>
      <c r="BJ26" s="75" t="e">
        <f>'総括表（案5)'!AK26</f>
        <v>#REF!</v>
      </c>
      <c r="BK26" s="75" t="e">
        <f>'総括表（案5)'!AL26</f>
        <v>#REF!</v>
      </c>
      <c r="BL26" s="220"/>
      <c r="BN26" s="61">
        <v>1150987</v>
      </c>
      <c r="BO26" s="28">
        <v>1151280</v>
      </c>
      <c r="BP26" s="28">
        <v>1096030</v>
      </c>
      <c r="BQ26" s="28">
        <v>3398297</v>
      </c>
      <c r="BR26" s="28">
        <v>1132765.6666666667</v>
      </c>
      <c r="BT26" s="61">
        <v>11688</v>
      </c>
      <c r="BU26" s="61">
        <v>903</v>
      </c>
      <c r="BV26" s="28">
        <v>301</v>
      </c>
      <c r="BW26" s="29"/>
      <c r="BX26" s="61">
        <v>0</v>
      </c>
      <c r="BY26" s="61"/>
      <c r="BZ26" s="61">
        <v>0</v>
      </c>
      <c r="CA26" s="61"/>
      <c r="CB26" s="29"/>
      <c r="CC26" s="29"/>
      <c r="CD26" s="6"/>
      <c r="CE26" s="61">
        <v>2495</v>
      </c>
      <c r="CF26" s="61">
        <v>28</v>
      </c>
      <c r="CG26" s="76">
        <v>588.13364949216862</v>
      </c>
      <c r="CH26" s="76"/>
      <c r="CI26" s="76"/>
      <c r="CJ26" s="61">
        <v>776.09392849587471</v>
      </c>
      <c r="CK26" s="61">
        <v>1136.3829772230451</v>
      </c>
      <c r="CL26" s="61">
        <v>1125.5940201678302</v>
      </c>
      <c r="CM26" s="29"/>
    </row>
    <row r="27" spans="2:91" ht="39" customHeight="1" thickBot="1">
      <c r="B27" s="1161" t="s">
        <v>163</v>
      </c>
      <c r="C27" s="1162"/>
      <c r="D27" s="61">
        <v>1150987</v>
      </c>
      <c r="E27" s="28">
        <v>1132765.6666666667</v>
      </c>
      <c r="F27" s="62">
        <v>11558</v>
      </c>
      <c r="G27" s="63"/>
      <c r="H27" s="63">
        <v>1162.5450000000001</v>
      </c>
      <c r="I27" s="64">
        <v>363340</v>
      </c>
      <c r="J27" s="65">
        <v>0</v>
      </c>
      <c r="K27" s="65">
        <v>126503.31034482758</v>
      </c>
      <c r="L27" s="65">
        <v>95549.931034482754</v>
      </c>
      <c r="M27" s="65">
        <v>58939</v>
      </c>
      <c r="N27" s="61">
        <v>644.3322413793104</v>
      </c>
      <c r="O27" s="61">
        <v>13495</v>
      </c>
      <c r="P27" s="61">
        <v>0</v>
      </c>
      <c r="Q27" s="66">
        <v>125579</v>
      </c>
      <c r="R27" s="67">
        <v>160031</v>
      </c>
      <c r="S27" s="68">
        <v>29151</v>
      </c>
      <c r="T27" s="63">
        <v>959093.24137931026</v>
      </c>
      <c r="U27" s="63">
        <v>185230.42528735637</v>
      </c>
      <c r="V27" s="69">
        <v>0.16186891059145828</v>
      </c>
      <c r="W27" s="63">
        <v>74092.17011494255</v>
      </c>
      <c r="X27" s="70">
        <v>111138.25517241382</v>
      </c>
      <c r="Y27" s="71">
        <v>236717.25517241383</v>
      </c>
      <c r="Z27" s="64">
        <v>4734345.1034482764</v>
      </c>
      <c r="AA27" s="72" t="e">
        <f>#REF!</f>
        <v>#REF!</v>
      </c>
      <c r="AB27" s="72" t="e">
        <f>#REF!</f>
        <v>#REF!</v>
      </c>
      <c r="AC27" s="61">
        <v>1578115.034482759</v>
      </c>
      <c r="AD27" s="73">
        <v>1183586.2758620691</v>
      </c>
      <c r="AE27" s="64">
        <v>99660.634569205969</v>
      </c>
      <c r="AF27" s="61">
        <v>37700</v>
      </c>
      <c r="AG27" s="73">
        <v>21000</v>
      </c>
      <c r="AH27" s="63">
        <v>2900524</v>
      </c>
      <c r="AI27" s="63">
        <v>124910.1</v>
      </c>
      <c r="AJ27" s="74" t="e">
        <f>#REF!</f>
        <v>#REF!</v>
      </c>
      <c r="AK27" s="75" t="e">
        <f>#REF!</f>
        <v>#REF!</v>
      </c>
      <c r="AL27" s="75" t="e">
        <f>#REF!</f>
        <v>#REF!</v>
      </c>
      <c r="AM27" s="72" t="e">
        <f>'総括表（案1)'!AA27</f>
        <v>#REF!</v>
      </c>
      <c r="AN27" s="72" t="e">
        <f>'総括表（案1)'!AB27</f>
        <v>#REF!</v>
      </c>
      <c r="AO27" s="74" t="e">
        <f>'総括表（案1)'!AJ27</f>
        <v>#REF!</v>
      </c>
      <c r="AP27" s="75" t="e">
        <f>'総括表（案1)'!AK27</f>
        <v>#REF!</v>
      </c>
      <c r="AQ27" s="75" t="e">
        <f>'総括表（案1)'!AL27</f>
        <v>#REF!</v>
      </c>
      <c r="AR27" s="72" t="e">
        <f>'総括表（案2)'!AA27</f>
        <v>#REF!</v>
      </c>
      <c r="AS27" s="72" t="e">
        <f>'総括表（案2)'!AB27</f>
        <v>#REF!</v>
      </c>
      <c r="AT27" s="74" t="e">
        <f>'総括表（案2)'!AJ27</f>
        <v>#REF!</v>
      </c>
      <c r="AU27" s="75" t="e">
        <f>'総括表（案2)'!AK27</f>
        <v>#REF!</v>
      </c>
      <c r="AV27" s="75" t="e">
        <f>'総括表（案2)'!AL27</f>
        <v>#REF!</v>
      </c>
      <c r="AW27" s="72" t="e">
        <f>'総括表（案3)'!AA27</f>
        <v>#REF!</v>
      </c>
      <c r="AX27" s="72" t="e">
        <f>'総括表（案3)'!AB27</f>
        <v>#REF!</v>
      </c>
      <c r="AY27" s="74" t="e">
        <f>'総括表（案3)'!AJ27</f>
        <v>#REF!</v>
      </c>
      <c r="AZ27" s="75" t="e">
        <f>'総括表（案3)'!AK27</f>
        <v>#REF!</v>
      </c>
      <c r="BA27" s="75" t="e">
        <f>'総括表（案3)'!AL27</f>
        <v>#REF!</v>
      </c>
      <c r="BB27" s="72" t="e">
        <f>'総括表（案4)'!AA27</f>
        <v>#REF!</v>
      </c>
      <c r="BC27" s="72" t="e">
        <f>'総括表（案4)'!AB27</f>
        <v>#REF!</v>
      </c>
      <c r="BD27" s="74" t="e">
        <f>'総括表（案4)'!AJ27</f>
        <v>#REF!</v>
      </c>
      <c r="BE27" s="75" t="e">
        <f>'総括表（案4)'!AK27</f>
        <v>#REF!</v>
      </c>
      <c r="BF27" s="75" t="e">
        <f>'総括表（案4)'!AL27</f>
        <v>#REF!</v>
      </c>
      <c r="BG27" s="72" t="e">
        <f>'総括表（案5)'!AA27</f>
        <v>#REF!</v>
      </c>
      <c r="BH27" s="72" t="e">
        <f>'総括表（案5)'!AB27</f>
        <v>#REF!</v>
      </c>
      <c r="BI27" s="74" t="e">
        <f>'総括表（案5)'!AJ27</f>
        <v>#REF!</v>
      </c>
      <c r="BJ27" s="75" t="e">
        <f>'総括表（案5)'!AK27</f>
        <v>#REF!</v>
      </c>
      <c r="BK27" s="75" t="e">
        <f>'総括表（案5)'!AL27</f>
        <v>#REF!</v>
      </c>
      <c r="BL27" s="220"/>
      <c r="BN27" s="61">
        <v>1150987</v>
      </c>
      <c r="BO27" s="28">
        <v>1151280</v>
      </c>
      <c r="BP27" s="28">
        <v>1096030</v>
      </c>
      <c r="BQ27" s="28">
        <v>3398297</v>
      </c>
      <c r="BR27" s="28">
        <v>1132765.6666666667</v>
      </c>
      <c r="BT27" s="61">
        <v>11688</v>
      </c>
      <c r="BU27" s="61">
        <v>903</v>
      </c>
      <c r="BV27" s="28">
        <v>301</v>
      </c>
      <c r="BW27" s="29"/>
      <c r="BX27" s="61">
        <v>0</v>
      </c>
      <c r="BY27" s="61"/>
      <c r="BZ27" s="61">
        <v>0</v>
      </c>
      <c r="CA27" s="61"/>
      <c r="CB27" s="29"/>
      <c r="CC27" s="29"/>
      <c r="CD27" s="6"/>
      <c r="CE27" s="61">
        <v>2495</v>
      </c>
      <c r="CF27" s="61">
        <v>28</v>
      </c>
      <c r="CG27" s="76">
        <v>588.13364949216862</v>
      </c>
      <c r="CH27" s="76"/>
      <c r="CI27" s="76"/>
      <c r="CJ27" s="61">
        <v>776.09392849587471</v>
      </c>
      <c r="CK27" s="61">
        <v>1136.3829772230451</v>
      </c>
      <c r="CL27" s="61">
        <v>1125.5940201678302</v>
      </c>
      <c r="CM27" s="29"/>
    </row>
    <row r="28" spans="2:91" ht="18.75" customHeight="1">
      <c r="B28" s="210"/>
      <c r="C28" s="29"/>
      <c r="D28" s="29"/>
      <c r="E28" s="29"/>
      <c r="F28" s="29"/>
      <c r="G28" s="29"/>
      <c r="H28" s="29"/>
      <c r="I28" s="29"/>
      <c r="J28" s="29"/>
      <c r="K28" s="29"/>
      <c r="L28" s="29"/>
      <c r="M28" s="29"/>
      <c r="N28" s="29"/>
      <c r="O28" s="29"/>
      <c r="P28" s="29"/>
      <c r="Q28" s="29"/>
      <c r="T28" s="29"/>
      <c r="U28" s="29"/>
      <c r="V28" s="110"/>
      <c r="W28" s="29"/>
      <c r="X28" s="211"/>
      <c r="Y28" s="211"/>
      <c r="Z28" s="29"/>
      <c r="AA28" s="29"/>
      <c r="AB28" s="29"/>
      <c r="AC28" s="29"/>
      <c r="AD28" s="29"/>
      <c r="AE28" s="29"/>
      <c r="AF28" s="29"/>
      <c r="AG28" s="29"/>
      <c r="AH28" s="29"/>
      <c r="AI28" s="29"/>
      <c r="AJ28" s="29" t="s">
        <v>147</v>
      </c>
      <c r="AK28" s="29">
        <f>COUNTIF(AK47:AK60,"○")</f>
        <v>0</v>
      </c>
      <c r="AL28" s="29">
        <f>COUNTIF(AL47:AL60,"○")</f>
        <v>0</v>
      </c>
      <c r="AM28" s="29"/>
      <c r="AN28" s="29"/>
      <c r="AO28" s="29"/>
      <c r="AP28" s="29">
        <f>COUNTIF(AM47:AM60,"○")</f>
        <v>0</v>
      </c>
      <c r="AQ28" s="29">
        <f>COUNTIF(AN47:AN60,"○")</f>
        <v>0</v>
      </c>
      <c r="AR28" s="29"/>
      <c r="AS28" s="29"/>
      <c r="AT28" s="29"/>
      <c r="AU28" s="29">
        <f>COUNTIF(AO47:AO60,"○")</f>
        <v>0</v>
      </c>
      <c r="AV28" s="29">
        <f>COUNTIF(AP47:AP60,"○")</f>
        <v>0</v>
      </c>
      <c r="AW28" s="29"/>
      <c r="AX28" s="29"/>
      <c r="AY28" s="29"/>
      <c r="AZ28" s="29">
        <f>COUNTIF(AQ47:AQ60,"○")</f>
        <v>0</v>
      </c>
      <c r="BA28" s="29">
        <f>COUNTIF(AR47:AR60,"○")</f>
        <v>0</v>
      </c>
      <c r="BB28" s="29"/>
      <c r="BC28" s="29"/>
      <c r="BD28" s="29"/>
      <c r="BE28" s="29">
        <f>COUNTIF(AS47:AS60,"○")</f>
        <v>0</v>
      </c>
      <c r="BF28" s="29">
        <f>COUNTIF(AT47:AT60,"○")</f>
        <v>0</v>
      </c>
      <c r="BG28" s="29"/>
      <c r="BH28" s="29"/>
      <c r="BI28" s="29"/>
      <c r="BJ28" s="29">
        <f>COUNTIF(AU47:AU60,"○")</f>
        <v>0</v>
      </c>
      <c r="BK28" s="29">
        <f>COUNTIF(AV47:AV60,"○")</f>
        <v>0</v>
      </c>
      <c r="BL28" s="29"/>
      <c r="BN28" s="29"/>
      <c r="BO28" s="29"/>
      <c r="BP28" s="29"/>
      <c r="BQ28" s="29"/>
      <c r="BR28" s="29"/>
      <c r="BT28" s="29"/>
      <c r="BU28" s="29"/>
      <c r="BV28" s="29"/>
      <c r="BW28" s="29"/>
      <c r="BX28" s="29"/>
      <c r="BY28" s="29"/>
      <c r="BZ28" s="29"/>
      <c r="CA28" s="29"/>
      <c r="CB28" s="29"/>
      <c r="CC28" s="29"/>
      <c r="CE28" s="29"/>
      <c r="CF28" s="29"/>
      <c r="CG28" s="29"/>
      <c r="CH28" s="29"/>
      <c r="CI28" s="29"/>
      <c r="CJ28" s="29"/>
      <c r="CK28" s="29"/>
      <c r="CL28" s="29"/>
      <c r="CM28" s="29"/>
    </row>
    <row r="29" spans="2:91" ht="14.25" hidden="1" customHeight="1">
      <c r="B29" s="212" t="s">
        <v>129</v>
      </c>
      <c r="C29" s="29" t="s">
        <v>92</v>
      </c>
      <c r="E29" s="29"/>
      <c r="F29" s="29"/>
      <c r="G29" s="29"/>
      <c r="H29" s="29"/>
      <c r="I29" s="29"/>
      <c r="J29" s="29"/>
      <c r="K29" s="29"/>
      <c r="L29" s="29"/>
      <c r="M29" s="29"/>
      <c r="N29" s="29"/>
      <c r="O29" s="29"/>
      <c r="P29" s="29"/>
      <c r="Q29" s="29"/>
      <c r="T29" s="29"/>
      <c r="U29" s="29"/>
      <c r="V29" s="110"/>
      <c r="W29" s="29"/>
      <c r="X29" s="211"/>
      <c r="Y29" s="211"/>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N29" s="29"/>
      <c r="BO29" s="29"/>
      <c r="BP29" s="29"/>
      <c r="BQ29" s="29"/>
      <c r="BR29" s="29"/>
      <c r="BT29" s="29"/>
      <c r="BU29" s="29"/>
      <c r="BV29" s="29"/>
      <c r="BW29" s="29"/>
      <c r="BX29" s="29"/>
      <c r="BY29" s="29"/>
      <c r="BZ29" s="29"/>
      <c r="CA29" s="29"/>
      <c r="CB29" s="29"/>
      <c r="CC29" s="29"/>
      <c r="CD29" s="2" t="s">
        <v>69</v>
      </c>
      <c r="CE29" s="29">
        <v>160034</v>
      </c>
      <c r="CF29" s="29"/>
      <c r="CG29" s="29">
        <v>160034</v>
      </c>
      <c r="CH29" s="29"/>
      <c r="CI29" s="29"/>
      <c r="CJ29" s="29">
        <v>160034</v>
      </c>
      <c r="CK29" s="29">
        <v>160034</v>
      </c>
      <c r="CL29" s="29">
        <v>160034</v>
      </c>
      <c r="CM29" s="29"/>
    </row>
    <row r="30" spans="2:91" ht="14.25" hidden="1" customHeight="1">
      <c r="B30" s="212" t="s">
        <v>130</v>
      </c>
      <c r="C30" s="29" t="s">
        <v>93</v>
      </c>
      <c r="E30" s="29"/>
      <c r="F30" s="29"/>
      <c r="G30" s="29"/>
      <c r="H30" s="29"/>
      <c r="I30" s="29"/>
      <c r="J30" s="29"/>
      <c r="K30" s="29"/>
      <c r="L30" s="29"/>
      <c r="M30" s="29"/>
      <c r="N30" s="29"/>
      <c r="O30" s="29"/>
      <c r="P30" s="29"/>
      <c r="Q30" s="29"/>
      <c r="T30" s="29"/>
      <c r="U30" s="29"/>
      <c r="V30" s="110"/>
      <c r="W30" s="29"/>
      <c r="X30" s="211"/>
      <c r="Y30" s="211"/>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N30" s="29"/>
      <c r="BO30" s="29"/>
      <c r="BP30" s="29"/>
      <c r="BQ30" s="29"/>
      <c r="BR30" s="29"/>
      <c r="BT30" s="29"/>
      <c r="BU30" s="29"/>
      <c r="BV30" s="29"/>
      <c r="BW30" s="29"/>
      <c r="BX30" s="29"/>
      <c r="BY30" s="29"/>
      <c r="BZ30" s="29"/>
      <c r="CA30" s="29"/>
      <c r="CB30" s="29"/>
      <c r="CC30" s="29"/>
      <c r="CE30" s="29"/>
      <c r="CF30" s="29"/>
      <c r="CG30" s="29"/>
      <c r="CH30" s="29"/>
      <c r="CI30" s="29"/>
      <c r="CJ30" s="29"/>
      <c r="CK30" s="29"/>
      <c r="CL30" s="29"/>
      <c r="CM30" s="29"/>
    </row>
    <row r="31" spans="2:91" ht="14.25" hidden="1" customHeight="1">
      <c r="B31" s="212" t="s">
        <v>131</v>
      </c>
      <c r="C31" s="29" t="s">
        <v>94</v>
      </c>
      <c r="E31" s="29"/>
      <c r="F31" s="29"/>
      <c r="G31" s="29"/>
      <c r="H31" s="29"/>
      <c r="I31" s="29"/>
      <c r="J31" s="29"/>
      <c r="K31" s="29"/>
      <c r="L31" s="29"/>
      <c r="M31" s="29"/>
      <c r="N31" s="29"/>
      <c r="O31" s="29"/>
      <c r="P31" s="29"/>
      <c r="Q31" s="29"/>
      <c r="T31" s="29"/>
      <c r="U31" s="29"/>
      <c r="V31" s="110"/>
      <c r="W31" s="29"/>
      <c r="X31" s="211"/>
      <c r="Y31" s="211"/>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N31" s="29"/>
      <c r="BO31" s="29"/>
      <c r="BP31" s="29"/>
      <c r="BQ31" s="29"/>
      <c r="BR31" s="29"/>
      <c r="BT31" s="29"/>
      <c r="BU31" s="29"/>
      <c r="BV31" s="29"/>
      <c r="BW31" s="29"/>
      <c r="BX31" s="29"/>
      <c r="BY31" s="29"/>
      <c r="BZ31" s="29"/>
      <c r="CA31" s="29"/>
      <c r="CB31" s="29"/>
      <c r="CC31" s="29"/>
      <c r="CE31" s="29"/>
      <c r="CF31" s="29"/>
      <c r="CG31" s="29"/>
      <c r="CH31" s="29"/>
      <c r="CI31" s="29"/>
      <c r="CJ31" s="29"/>
      <c r="CK31" s="29"/>
      <c r="CL31" s="29"/>
      <c r="CM31" s="29"/>
    </row>
    <row r="32" spans="2:91" ht="14.25" hidden="1" customHeight="1">
      <c r="B32" s="212" t="s">
        <v>132</v>
      </c>
      <c r="C32" s="29" t="s">
        <v>107</v>
      </c>
      <c r="E32" s="29"/>
      <c r="F32" s="29"/>
      <c r="G32" s="29"/>
      <c r="H32" s="29"/>
      <c r="I32" s="29"/>
      <c r="J32" s="29"/>
      <c r="K32" s="29"/>
      <c r="L32" s="29"/>
      <c r="M32" s="29"/>
      <c r="N32" s="29"/>
      <c r="O32" s="29"/>
      <c r="P32" s="29"/>
      <c r="Q32" s="29"/>
      <c r="R32" s="213" t="s">
        <v>70</v>
      </c>
      <c r="S32" s="214" t="s">
        <v>71</v>
      </c>
      <c r="T32" s="29"/>
      <c r="U32" s="29"/>
      <c r="V32" s="110"/>
      <c r="W32" s="29"/>
      <c r="X32" s="211"/>
      <c r="Y32" s="211"/>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N32" s="29"/>
      <c r="BO32" s="29"/>
      <c r="BP32" s="29"/>
      <c r="BQ32" s="29"/>
      <c r="BR32" s="29"/>
      <c r="BT32" s="29"/>
      <c r="BU32" s="29"/>
      <c r="BV32" s="29"/>
      <c r="BW32" s="29"/>
      <c r="BX32" s="29"/>
      <c r="BY32" s="29"/>
      <c r="BZ32" s="29"/>
      <c r="CA32" s="29"/>
      <c r="CB32" s="29"/>
      <c r="CC32" s="29"/>
      <c r="CE32" s="29"/>
      <c r="CF32" s="29"/>
      <c r="CG32" s="29"/>
      <c r="CH32" s="29"/>
      <c r="CI32" s="29"/>
      <c r="CJ32" s="29"/>
      <c r="CK32" s="29"/>
      <c r="CL32" s="29"/>
      <c r="CM32" s="29"/>
    </row>
    <row r="33" spans="1:91" ht="15" hidden="1" customHeight="1" thickBot="1">
      <c r="B33" s="212" t="s">
        <v>133</v>
      </c>
      <c r="C33" s="29" t="s">
        <v>72</v>
      </c>
      <c r="E33" s="29"/>
      <c r="F33" s="211"/>
      <c r="G33" s="29"/>
      <c r="H33" s="29"/>
      <c r="I33" s="29"/>
      <c r="J33" s="29"/>
      <c r="K33" s="29"/>
      <c r="L33" s="29"/>
      <c r="M33" s="29"/>
      <c r="N33" s="29"/>
      <c r="O33" s="29"/>
      <c r="P33" s="29"/>
      <c r="Q33" s="29"/>
      <c r="R33" s="215">
        <v>189182</v>
      </c>
      <c r="S33" s="216">
        <v>0.1653221072942358</v>
      </c>
      <c r="T33" s="29"/>
      <c r="U33" s="29"/>
      <c r="V33" s="110"/>
      <c r="W33" s="29"/>
      <c r="X33" s="211"/>
      <c r="Y33" s="211"/>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N33" s="29"/>
      <c r="BO33" s="29"/>
      <c r="BP33" s="29"/>
      <c r="BQ33" s="29"/>
      <c r="BR33" s="29"/>
      <c r="BT33" s="29"/>
      <c r="BU33" s="29"/>
      <c r="BV33" s="29"/>
      <c r="BW33" s="29"/>
      <c r="BX33" s="29"/>
      <c r="BY33" s="29"/>
      <c r="BZ33" s="29"/>
      <c r="CA33" s="29"/>
      <c r="CB33" s="29"/>
      <c r="CC33" s="29"/>
      <c r="CE33" s="29"/>
      <c r="CF33" s="29"/>
      <c r="CG33" s="29"/>
      <c r="CH33" s="29"/>
      <c r="CI33" s="29"/>
      <c r="CJ33" s="29"/>
      <c r="CK33" s="29"/>
      <c r="CL33" s="29"/>
      <c r="CM33" s="29"/>
    </row>
    <row r="34" spans="1:91" ht="14.25" hidden="1" customHeight="1">
      <c r="B34" s="212" t="s">
        <v>134</v>
      </c>
      <c r="C34" s="29" t="s">
        <v>73</v>
      </c>
      <c r="E34" s="29"/>
      <c r="F34" s="211"/>
      <c r="G34" s="29"/>
      <c r="H34" s="29"/>
      <c r="I34" s="29"/>
      <c r="J34" s="29"/>
      <c r="K34" s="29"/>
      <c r="L34" s="29"/>
      <c r="M34" s="29"/>
      <c r="N34" s="29"/>
      <c r="O34" s="29"/>
      <c r="P34" s="29"/>
      <c r="Q34" s="29"/>
      <c r="T34" s="29"/>
      <c r="U34" s="29"/>
      <c r="V34" s="110"/>
      <c r="W34" s="29"/>
      <c r="X34" s="211"/>
      <c r="Y34" s="211"/>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N34" s="29"/>
      <c r="BO34" s="29"/>
      <c r="BP34" s="29"/>
      <c r="BQ34" s="29"/>
      <c r="BR34" s="29"/>
      <c r="BT34" s="29"/>
      <c r="BU34" s="29"/>
      <c r="BV34" s="29"/>
      <c r="BW34" s="29"/>
      <c r="BX34" s="29"/>
      <c r="BY34" s="29"/>
      <c r="BZ34" s="29"/>
      <c r="CA34" s="29"/>
      <c r="CB34" s="29"/>
      <c r="CC34" s="29"/>
      <c r="CE34" s="29"/>
      <c r="CF34" s="29"/>
      <c r="CG34" s="29"/>
      <c r="CH34" s="29"/>
      <c r="CI34" s="29"/>
      <c r="CJ34" s="29"/>
      <c r="CK34" s="29"/>
      <c r="CL34" s="29"/>
      <c r="CM34" s="29"/>
    </row>
    <row r="35" spans="1:91" ht="14.25" hidden="1" customHeight="1">
      <c r="B35" s="212" t="s">
        <v>135</v>
      </c>
      <c r="C35" s="29" t="s">
        <v>74</v>
      </c>
      <c r="E35" s="29"/>
      <c r="F35" s="29"/>
      <c r="G35" s="29"/>
      <c r="H35" s="29"/>
      <c r="I35" s="29"/>
      <c r="J35" s="29"/>
      <c r="K35" s="29"/>
      <c r="L35" s="29"/>
      <c r="M35" s="29"/>
      <c r="N35" s="29"/>
      <c r="O35" s="29"/>
      <c r="P35" s="29"/>
      <c r="Q35" s="29"/>
      <c r="T35" s="29"/>
      <c r="U35" s="29"/>
      <c r="V35" s="110"/>
      <c r="W35" s="29"/>
      <c r="X35" s="211"/>
      <c r="Y35" s="211"/>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N35" s="29"/>
      <c r="BO35" s="29"/>
      <c r="BP35" s="29"/>
      <c r="BQ35" s="29"/>
      <c r="BR35" s="29"/>
      <c r="BT35" s="29"/>
      <c r="BU35" s="29"/>
      <c r="BV35" s="29"/>
      <c r="BW35" s="29"/>
      <c r="BX35" s="29"/>
      <c r="BY35" s="29"/>
      <c r="BZ35" s="29"/>
      <c r="CA35" s="29"/>
      <c r="CB35" s="29"/>
      <c r="CC35" s="29"/>
      <c r="CE35" s="29"/>
      <c r="CF35" s="29"/>
      <c r="CG35" s="29"/>
      <c r="CH35" s="29"/>
      <c r="CI35" s="29"/>
      <c r="CJ35" s="29"/>
      <c r="CK35" s="29"/>
      <c r="CL35" s="29"/>
      <c r="CM35" s="29"/>
    </row>
    <row r="36" spans="1:91" ht="14.25" hidden="1" customHeight="1">
      <c r="B36" s="212" t="s">
        <v>136</v>
      </c>
      <c r="C36" s="29" t="s">
        <v>105</v>
      </c>
      <c r="E36" s="29"/>
      <c r="F36" s="29"/>
      <c r="G36" s="29"/>
      <c r="H36" s="29"/>
      <c r="I36" s="29"/>
      <c r="J36" s="29"/>
      <c r="K36" s="29"/>
      <c r="L36" s="29"/>
      <c r="M36" s="29"/>
      <c r="N36" s="29"/>
      <c r="O36" s="29"/>
      <c r="P36" s="29"/>
      <c r="Q36" s="29"/>
      <c r="T36" s="29"/>
      <c r="U36" s="29"/>
      <c r="V36" s="110"/>
      <c r="W36" s="29"/>
      <c r="X36" s="211"/>
      <c r="Y36" s="211"/>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N36" s="29"/>
      <c r="BO36" s="29"/>
      <c r="BP36" s="29"/>
      <c r="BQ36" s="29"/>
      <c r="BR36" s="29"/>
      <c r="BT36" s="29"/>
      <c r="BU36" s="29"/>
      <c r="BV36" s="29"/>
      <c r="BW36" s="29"/>
      <c r="BX36" s="29"/>
      <c r="BY36" s="29"/>
      <c r="BZ36" s="29"/>
      <c r="CA36" s="29"/>
      <c r="CB36" s="29"/>
      <c r="CC36" s="29"/>
      <c r="CE36" s="29"/>
      <c r="CF36" s="29"/>
      <c r="CG36" s="29"/>
      <c r="CH36" s="29"/>
      <c r="CI36" s="29"/>
      <c r="CJ36" s="29"/>
      <c r="CK36" s="29"/>
      <c r="CL36" s="29"/>
      <c r="CM36" s="29"/>
    </row>
    <row r="37" spans="1:91" ht="14.25" hidden="1" customHeight="1">
      <c r="B37" s="212" t="s">
        <v>137</v>
      </c>
      <c r="C37" s="29" t="s">
        <v>75</v>
      </c>
      <c r="E37" s="29"/>
      <c r="F37" s="29"/>
      <c r="G37" s="29"/>
      <c r="H37" s="29"/>
      <c r="I37" s="29"/>
      <c r="J37" s="29"/>
      <c r="K37" s="29"/>
      <c r="L37" s="29"/>
      <c r="M37" s="29"/>
      <c r="N37" s="29"/>
      <c r="O37" s="29"/>
      <c r="P37" s="29"/>
      <c r="Q37" s="29"/>
      <c r="T37" s="29"/>
      <c r="U37" s="29"/>
      <c r="V37" s="110"/>
      <c r="W37" s="29"/>
      <c r="X37" s="211"/>
      <c r="Y37" s="211"/>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N37" s="29"/>
      <c r="BO37" s="29"/>
      <c r="BP37" s="29"/>
      <c r="BQ37" s="29"/>
      <c r="BR37" s="29"/>
      <c r="BT37" s="29"/>
      <c r="BU37" s="29"/>
      <c r="BV37" s="29"/>
      <c r="BW37" s="29"/>
      <c r="BX37" s="29"/>
      <c r="BY37" s="29"/>
      <c r="BZ37" s="29"/>
      <c r="CA37" s="29"/>
      <c r="CB37" s="29"/>
      <c r="CC37" s="29"/>
      <c r="CE37" s="29"/>
      <c r="CF37" s="29"/>
      <c r="CG37" s="29"/>
      <c r="CH37" s="29"/>
      <c r="CI37" s="29"/>
      <c r="CJ37" s="29"/>
      <c r="CK37" s="29"/>
      <c r="CL37" s="29"/>
      <c r="CM37" s="29"/>
    </row>
    <row r="38" spans="1:91" ht="14.25" hidden="1" customHeight="1">
      <c r="B38" s="212" t="s">
        <v>138</v>
      </c>
      <c r="C38" s="29" t="s">
        <v>76</v>
      </c>
      <c r="E38" s="29"/>
      <c r="F38" s="29"/>
      <c r="G38" s="29"/>
      <c r="H38" s="29"/>
      <c r="I38" s="29"/>
      <c r="J38" s="29"/>
      <c r="K38" s="29"/>
      <c r="L38" s="29"/>
      <c r="M38" s="29"/>
      <c r="N38" s="29"/>
      <c r="O38" s="29"/>
      <c r="P38" s="29"/>
      <c r="Q38" s="29"/>
      <c r="T38" s="29"/>
      <c r="U38" s="29"/>
      <c r="V38" s="110"/>
      <c r="W38" s="29"/>
      <c r="X38" s="211"/>
      <c r="Y38" s="211"/>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N38" s="29"/>
      <c r="BO38" s="29"/>
      <c r="BP38" s="29"/>
      <c r="BQ38" s="29"/>
      <c r="BR38" s="29"/>
      <c r="BT38" s="29"/>
      <c r="BU38" s="29"/>
      <c r="BV38" s="29"/>
      <c r="BW38" s="29"/>
      <c r="BX38" s="29"/>
      <c r="BY38" s="29"/>
      <c r="BZ38" s="29"/>
      <c r="CA38" s="29"/>
      <c r="CB38" s="29"/>
      <c r="CC38" s="29"/>
      <c r="CE38" s="29"/>
      <c r="CF38" s="29"/>
      <c r="CG38" s="29"/>
      <c r="CH38" s="29"/>
      <c r="CI38" s="29"/>
      <c r="CJ38" s="29"/>
      <c r="CK38" s="29"/>
      <c r="CL38" s="29"/>
      <c r="CM38" s="29"/>
    </row>
    <row r="39" spans="1:91" ht="14.25" hidden="1" customHeight="1">
      <c r="B39" s="212" t="s">
        <v>139</v>
      </c>
      <c r="C39" s="29" t="s">
        <v>77</v>
      </c>
      <c r="E39" s="29"/>
      <c r="F39" s="29"/>
      <c r="G39" s="29"/>
      <c r="H39" s="29"/>
      <c r="I39" s="29"/>
      <c r="J39" s="29"/>
      <c r="K39" s="29"/>
      <c r="L39" s="29"/>
      <c r="M39" s="29"/>
      <c r="N39" s="29"/>
      <c r="O39" s="29"/>
      <c r="P39" s="29"/>
      <c r="Q39" s="29"/>
      <c r="T39" s="29"/>
      <c r="U39" s="29"/>
      <c r="V39" s="110"/>
      <c r="W39" s="29"/>
      <c r="X39" s="211"/>
      <c r="Y39" s="211"/>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N39" s="29"/>
      <c r="BO39" s="29"/>
      <c r="BP39" s="29"/>
      <c r="BQ39" s="29"/>
      <c r="BR39" s="29"/>
      <c r="BT39" s="29"/>
      <c r="BU39" s="29"/>
      <c r="BV39" s="29"/>
      <c r="BW39" s="29"/>
      <c r="BX39" s="29"/>
      <c r="BY39" s="29"/>
      <c r="BZ39" s="29"/>
      <c r="CA39" s="29"/>
      <c r="CB39" s="29"/>
      <c r="CC39" s="29"/>
      <c r="CE39" s="29"/>
      <c r="CF39" s="29"/>
      <c r="CG39" s="29"/>
      <c r="CH39" s="29"/>
      <c r="CI39" s="29"/>
      <c r="CJ39" s="29"/>
      <c r="CK39" s="29"/>
      <c r="CL39" s="29"/>
      <c r="CM39" s="29"/>
    </row>
    <row r="40" spans="1:91" ht="14.25" hidden="1" customHeight="1">
      <c r="A40" s="1" t="s">
        <v>91</v>
      </c>
      <c r="B40" s="212" t="s">
        <v>140</v>
      </c>
      <c r="C40" s="29" t="s">
        <v>106</v>
      </c>
      <c r="E40" s="29"/>
      <c r="F40" s="29"/>
      <c r="G40" s="29"/>
      <c r="H40" s="29"/>
      <c r="I40" s="29"/>
      <c r="J40" s="29"/>
      <c r="K40" s="29"/>
      <c r="L40" s="29"/>
      <c r="M40" s="29"/>
      <c r="N40" s="29"/>
      <c r="O40" s="29"/>
      <c r="P40" s="29"/>
      <c r="Q40" s="29"/>
      <c r="T40" s="29"/>
      <c r="U40" s="29"/>
      <c r="V40" s="110"/>
      <c r="W40" s="29"/>
      <c r="X40" s="211"/>
      <c r="Y40" s="211"/>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N40" s="29"/>
      <c r="BO40" s="29"/>
      <c r="BP40" s="29"/>
      <c r="BQ40" s="29"/>
      <c r="BR40" s="29"/>
      <c r="BT40" s="29"/>
      <c r="BU40" s="29"/>
      <c r="BV40" s="29"/>
      <c r="BW40" s="29"/>
      <c r="BX40" s="29"/>
      <c r="BY40" s="29"/>
      <c r="BZ40" s="29"/>
      <c r="CA40" s="29"/>
      <c r="CB40" s="29"/>
      <c r="CC40" s="29"/>
      <c r="CE40" s="29"/>
      <c r="CF40" s="29"/>
      <c r="CG40" s="29"/>
      <c r="CH40" s="29"/>
      <c r="CI40" s="29"/>
      <c r="CJ40" s="29"/>
      <c r="CK40" s="29"/>
      <c r="CL40" s="29"/>
      <c r="CM40" s="29"/>
    </row>
    <row r="41" spans="1:91" ht="14.25" hidden="1" customHeight="1">
      <c r="B41" s="212" t="s">
        <v>141</v>
      </c>
      <c r="C41" s="29" t="s">
        <v>97</v>
      </c>
      <c r="E41" s="29"/>
      <c r="F41" s="29"/>
      <c r="G41" s="29"/>
      <c r="H41" s="29"/>
      <c r="I41" s="29"/>
      <c r="J41" s="29"/>
      <c r="K41" s="29"/>
      <c r="L41" s="29"/>
      <c r="M41" s="29"/>
      <c r="N41" s="29"/>
      <c r="O41" s="29"/>
      <c r="P41" s="29"/>
      <c r="Q41" s="29"/>
      <c r="T41" s="29"/>
      <c r="U41" s="29"/>
      <c r="V41" s="110"/>
      <c r="W41" s="29"/>
      <c r="X41" s="211"/>
      <c r="Y41" s="211"/>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N41" s="29"/>
      <c r="BO41" s="29"/>
      <c r="BP41" s="29"/>
      <c r="BQ41" s="29"/>
      <c r="BR41" s="29"/>
      <c r="BT41" s="29"/>
      <c r="BU41" s="29"/>
      <c r="BV41" s="29"/>
      <c r="BW41" s="29"/>
      <c r="BX41" s="29"/>
      <c r="BY41" s="29"/>
      <c r="BZ41" s="29"/>
      <c r="CA41" s="29"/>
      <c r="CB41" s="29"/>
      <c r="CC41" s="29"/>
      <c r="CE41" s="29"/>
      <c r="CF41" s="29"/>
      <c r="CG41" s="29"/>
      <c r="CH41" s="29"/>
      <c r="CI41" s="29"/>
      <c r="CJ41" s="29"/>
      <c r="CK41" s="29"/>
      <c r="CL41" s="29"/>
      <c r="CM41" s="29"/>
    </row>
    <row r="42" spans="1:91" ht="18" customHeight="1">
      <c r="B42" s="212"/>
      <c r="C42" s="29"/>
      <c r="E42" s="29"/>
      <c r="F42" s="29"/>
      <c r="G42" s="29"/>
      <c r="H42" s="29"/>
      <c r="I42" s="29"/>
      <c r="J42" s="29"/>
      <c r="K42" s="29"/>
      <c r="L42" s="29"/>
      <c r="M42" s="29"/>
      <c r="N42" s="29"/>
      <c r="O42" s="29"/>
      <c r="P42" s="29"/>
      <c r="Q42" s="29"/>
      <c r="T42" s="29"/>
      <c r="U42" s="29"/>
      <c r="V42" s="110"/>
      <c r="W42" s="29"/>
      <c r="X42" s="211"/>
      <c r="Y42" s="211"/>
      <c r="Z42" s="29"/>
      <c r="AA42" s="29"/>
      <c r="AB42" s="29"/>
      <c r="AC42" s="29"/>
      <c r="AD42" s="29"/>
      <c r="AE42" s="29"/>
      <c r="AF42" s="29"/>
      <c r="AG42" s="29"/>
      <c r="AH42" s="29"/>
      <c r="AI42" s="29"/>
      <c r="AJ42" s="29" t="s">
        <v>148</v>
      </c>
      <c r="AK42" s="29">
        <f>COUNTIF(AK47:AK60,"×")</f>
        <v>0</v>
      </c>
      <c r="AL42" s="29">
        <f>COUNTIF(AL47:AL60,"×")</f>
        <v>0</v>
      </c>
      <c r="AM42" s="29"/>
      <c r="AN42" s="29"/>
      <c r="AO42" s="29"/>
      <c r="AP42" s="29">
        <f>COUNTIF(AM47:AM60,"×")</f>
        <v>0</v>
      </c>
      <c r="AQ42" s="29">
        <f>COUNTIF(AN47:AN60,"×")</f>
        <v>0</v>
      </c>
      <c r="AR42" s="29"/>
      <c r="AS42" s="29"/>
      <c r="AT42" s="29"/>
      <c r="AU42" s="29">
        <f>COUNTIF(AO47:AO60,"×")</f>
        <v>0</v>
      </c>
      <c r="AV42" s="29">
        <f>COUNTIF(AP47:AP60,"×")</f>
        <v>0</v>
      </c>
      <c r="AW42" s="29"/>
      <c r="AX42" s="29"/>
      <c r="AY42" s="29"/>
      <c r="AZ42" s="29">
        <f>COUNTIF(AQ47:AQ60,"×")</f>
        <v>0</v>
      </c>
      <c r="BA42" s="29">
        <f>COUNTIF(AR47:AR60,"×")</f>
        <v>0</v>
      </c>
      <c r="BB42" s="29"/>
      <c r="BC42" s="29"/>
      <c r="BD42" s="29"/>
      <c r="BE42" s="29">
        <f>COUNTIF(AS47:AS60,"×")</f>
        <v>0</v>
      </c>
      <c r="BF42" s="29">
        <f>COUNTIF(AT47:AT60,"×")</f>
        <v>0</v>
      </c>
      <c r="BG42" s="29"/>
      <c r="BH42" s="29"/>
      <c r="BI42" s="29"/>
      <c r="BJ42" s="29">
        <f>COUNTIF(AU47:AU60,"×")</f>
        <v>0</v>
      </c>
      <c r="BK42" s="29">
        <f>COUNTIF(AV47:AV60,"×")</f>
        <v>0</v>
      </c>
      <c r="BL42" s="29"/>
      <c r="BN42" s="29"/>
      <c r="BO42" s="29"/>
      <c r="BP42" s="29"/>
      <c r="BQ42" s="29"/>
      <c r="BR42" s="29"/>
      <c r="BT42" s="29"/>
      <c r="BU42" s="29"/>
      <c r="BV42" s="29"/>
      <c r="BW42" s="29"/>
      <c r="BX42" s="29"/>
      <c r="BY42" s="29"/>
      <c r="BZ42" s="29"/>
      <c r="CA42" s="29"/>
      <c r="CB42" s="29"/>
      <c r="CC42" s="29"/>
      <c r="CE42" s="29"/>
      <c r="CF42" s="29"/>
      <c r="CG42" s="29"/>
      <c r="CH42" s="29"/>
      <c r="CI42" s="29"/>
      <c r="CJ42" s="29"/>
      <c r="CK42" s="29"/>
      <c r="CL42" s="29"/>
      <c r="CM42" s="29"/>
    </row>
    <row r="43" spans="1:91">
      <c r="B43" s="212"/>
      <c r="C43" s="29"/>
      <c r="E43" s="29"/>
      <c r="F43" s="29"/>
      <c r="G43" s="29"/>
      <c r="H43" s="29"/>
      <c r="I43" s="29"/>
      <c r="J43" s="29"/>
      <c r="K43" s="29"/>
      <c r="L43" s="29"/>
      <c r="M43" s="29"/>
      <c r="N43" s="29"/>
      <c r="O43" s="29"/>
      <c r="P43" s="29"/>
      <c r="Q43" s="29"/>
      <c r="T43" s="29"/>
      <c r="U43" s="29"/>
      <c r="V43" s="110"/>
      <c r="W43" s="29"/>
      <c r="X43" s="211"/>
      <c r="Y43" s="211"/>
      <c r="Z43" s="29"/>
      <c r="AA43" s="29"/>
      <c r="AB43" s="29"/>
      <c r="AC43" s="29"/>
      <c r="AD43" s="29"/>
      <c r="AE43" s="29"/>
      <c r="AF43" s="29"/>
      <c r="AG43" s="29"/>
      <c r="AH43" s="29"/>
      <c r="AI43" s="29"/>
      <c r="AJ43" s="29"/>
      <c r="AK43" s="29"/>
      <c r="AL43" s="212"/>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N43" s="29"/>
      <c r="BO43" s="29"/>
      <c r="BP43" s="29"/>
      <c r="BQ43" s="29"/>
      <c r="BR43" s="29"/>
      <c r="BT43" s="29"/>
      <c r="BU43" s="29"/>
      <c r="BV43" s="29"/>
      <c r="BW43" s="29"/>
      <c r="BX43" s="29"/>
      <c r="BY43" s="29"/>
      <c r="BZ43" s="29"/>
      <c r="CA43" s="29"/>
      <c r="CB43" s="29"/>
      <c r="CC43" s="29"/>
      <c r="CE43" s="29"/>
      <c r="CF43" s="29"/>
      <c r="CG43" s="29"/>
      <c r="CH43" s="29"/>
      <c r="CI43" s="29"/>
      <c r="CJ43" s="29"/>
      <c r="CK43" s="29"/>
      <c r="CL43" s="29"/>
      <c r="CM43" s="29"/>
    </row>
    <row r="44" spans="1:91" ht="27.75" customHeight="1">
      <c r="B44" s="212"/>
      <c r="C44" s="29"/>
      <c r="E44" s="29"/>
      <c r="F44" s="29"/>
      <c r="G44" s="29"/>
      <c r="H44" s="29"/>
      <c r="I44" s="29"/>
      <c r="J44" s="29"/>
      <c r="K44" s="29"/>
      <c r="L44" s="29"/>
      <c r="M44" s="29"/>
      <c r="N44" s="29"/>
      <c r="O44" s="29"/>
      <c r="P44" s="29"/>
      <c r="Q44" s="29"/>
      <c r="T44" s="29"/>
      <c r="U44" s="29"/>
      <c r="V44" s="110"/>
      <c r="W44" s="29"/>
      <c r="X44" s="211"/>
      <c r="Y44" s="211"/>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N44" s="29"/>
      <c r="BO44" s="29"/>
      <c r="BP44" s="29"/>
      <c r="BQ44" s="29"/>
      <c r="BR44" s="29"/>
      <c r="BT44" s="29"/>
      <c r="BU44" s="29"/>
      <c r="BV44" s="29"/>
      <c r="BW44" s="29"/>
      <c r="BX44" s="29"/>
      <c r="BY44" s="29"/>
      <c r="BZ44" s="29"/>
      <c r="CA44" s="29"/>
      <c r="CB44" s="29"/>
      <c r="CC44" s="29"/>
      <c r="CE44" s="29"/>
      <c r="CF44" s="29"/>
      <c r="CG44" s="29"/>
      <c r="CH44" s="29"/>
      <c r="CI44" s="29"/>
      <c r="CJ44" s="29"/>
      <c r="CK44" s="29"/>
      <c r="CL44" s="29"/>
      <c r="CM44" s="29"/>
    </row>
    <row r="45" spans="1:91">
      <c r="B45" s="212"/>
      <c r="C45" s="29"/>
      <c r="E45" s="29"/>
      <c r="F45" s="29"/>
      <c r="G45" s="29"/>
      <c r="H45" s="29"/>
      <c r="I45" s="29"/>
      <c r="J45" s="29"/>
      <c r="K45" s="29"/>
      <c r="L45" s="29"/>
      <c r="M45" s="29"/>
      <c r="N45" s="29"/>
      <c r="O45" s="29"/>
      <c r="P45" s="29"/>
      <c r="Q45" s="29"/>
      <c r="T45" s="29"/>
      <c r="U45" s="29"/>
      <c r="V45" s="110"/>
      <c r="W45" s="29"/>
      <c r="X45" s="211"/>
      <c r="Y45" s="211"/>
      <c r="Z45" s="29"/>
      <c r="AA45" s="301"/>
      <c r="AB45" s="302"/>
      <c r="AC45" s="302"/>
      <c r="AD45" s="302"/>
      <c r="AE45" s="302"/>
      <c r="AF45" s="302"/>
      <c r="AG45" s="302"/>
      <c r="AH45" s="302"/>
      <c r="AI45" s="302"/>
      <c r="AJ45" s="302"/>
      <c r="AK45" s="303" t="str">
        <f>AA1</f>
        <v>現状ベース</v>
      </c>
      <c r="AL45" s="304"/>
      <c r="AM45" s="303" t="str">
        <f>AM1</f>
        <v>案１</v>
      </c>
      <c r="AN45" s="305"/>
      <c r="AO45" s="306" t="str">
        <f>AR1</f>
        <v>案２</v>
      </c>
      <c r="AP45" s="304"/>
      <c r="AQ45" s="303" t="str">
        <f>AW1</f>
        <v>案３</v>
      </c>
      <c r="AR45" s="305"/>
      <c r="AS45" s="303" t="str">
        <f>BB1</f>
        <v>案４</v>
      </c>
      <c r="AT45" s="305"/>
      <c r="AU45" s="306" t="str">
        <f>BG1</f>
        <v>案５</v>
      </c>
      <c r="AV45" s="305"/>
      <c r="AX45" s="29"/>
      <c r="AY45" s="29"/>
      <c r="AZ45" s="29"/>
      <c r="BL45" s="29"/>
      <c r="BN45" s="29"/>
      <c r="BO45" s="29"/>
      <c r="BP45" s="29"/>
      <c r="BQ45" s="29"/>
      <c r="BR45" s="29"/>
      <c r="BT45" s="29"/>
      <c r="BU45" s="29"/>
      <c r="BV45" s="29"/>
      <c r="BW45" s="29"/>
      <c r="BX45" s="29"/>
      <c r="BY45" s="29"/>
      <c r="BZ45" s="29"/>
      <c r="CA45" s="29"/>
      <c r="CB45" s="29"/>
      <c r="CC45" s="29"/>
      <c r="CE45" s="29"/>
      <c r="CF45" s="29"/>
      <c r="CG45" s="29"/>
      <c r="CH45" s="29"/>
      <c r="CI45" s="29"/>
      <c r="CJ45" s="29"/>
      <c r="CK45" s="29"/>
      <c r="CL45" s="29"/>
      <c r="CM45" s="29"/>
    </row>
    <row r="46" spans="1:91">
      <c r="B46" s="212"/>
      <c r="C46" s="29"/>
      <c r="E46" s="29"/>
      <c r="F46" s="29"/>
      <c r="G46" s="29"/>
      <c r="H46" s="29"/>
      <c r="I46" s="29"/>
      <c r="J46" s="29"/>
      <c r="K46" s="29"/>
      <c r="L46" s="29"/>
      <c r="M46" s="29"/>
      <c r="N46" s="29"/>
      <c r="O46" s="29"/>
      <c r="P46" s="29"/>
      <c r="Q46" s="29"/>
      <c r="T46" s="29"/>
      <c r="U46" s="29"/>
      <c r="V46" s="110"/>
      <c r="W46" s="29"/>
      <c r="X46" s="211"/>
      <c r="Y46" s="211"/>
      <c r="Z46" s="29"/>
      <c r="AA46" s="307"/>
      <c r="AB46" s="308"/>
      <c r="AC46" s="308"/>
      <c r="AD46" s="308"/>
      <c r="AE46" s="308"/>
      <c r="AF46" s="308"/>
      <c r="AG46" s="308"/>
      <c r="AH46" s="308"/>
      <c r="AI46" s="308"/>
      <c r="AJ46" s="308"/>
      <c r="AK46" s="309" t="s">
        <v>149</v>
      </c>
      <c r="AL46" s="310" t="s">
        <v>150</v>
      </c>
      <c r="AM46" s="309" t="s">
        <v>149</v>
      </c>
      <c r="AN46" s="311" t="s">
        <v>150</v>
      </c>
      <c r="AO46" s="312" t="s">
        <v>149</v>
      </c>
      <c r="AP46" s="310" t="s">
        <v>150</v>
      </c>
      <c r="AQ46" s="309" t="s">
        <v>149</v>
      </c>
      <c r="AR46" s="311" t="s">
        <v>150</v>
      </c>
      <c r="AS46" s="309" t="s">
        <v>149</v>
      </c>
      <c r="AT46" s="311" t="s">
        <v>150</v>
      </c>
      <c r="AU46" s="312" t="s">
        <v>149</v>
      </c>
      <c r="AV46" s="311" t="s">
        <v>150</v>
      </c>
      <c r="AX46" s="29"/>
      <c r="AY46" s="29"/>
      <c r="AZ46" s="29"/>
      <c r="BL46" s="29"/>
      <c r="BN46" s="29"/>
      <c r="BO46" s="29"/>
      <c r="BP46" s="29"/>
      <c r="BQ46" s="29"/>
      <c r="BR46" s="29"/>
      <c r="BT46" s="29"/>
      <c r="BU46" s="29"/>
      <c r="BV46" s="29"/>
      <c r="BW46" s="29"/>
      <c r="BX46" s="29"/>
      <c r="BY46" s="29"/>
      <c r="BZ46" s="29"/>
      <c r="CA46" s="29"/>
      <c r="CB46" s="29"/>
      <c r="CC46" s="29"/>
      <c r="CE46" s="29"/>
      <c r="CF46" s="29"/>
      <c r="CG46" s="29"/>
      <c r="CH46" s="29"/>
      <c r="CI46" s="29"/>
      <c r="CJ46" s="29"/>
      <c r="CK46" s="29"/>
      <c r="CL46" s="29"/>
      <c r="CM46" s="29"/>
    </row>
    <row r="47" spans="1:91">
      <c r="B47" s="212"/>
      <c r="E47" s="29"/>
      <c r="F47" s="29"/>
      <c r="G47" s="29"/>
      <c r="H47" s="29"/>
      <c r="I47" s="29"/>
      <c r="J47" s="29"/>
      <c r="K47" s="29"/>
      <c r="L47" s="29"/>
      <c r="M47" s="29"/>
      <c r="N47" s="29"/>
      <c r="O47" s="29"/>
      <c r="P47" s="29"/>
      <c r="Q47" s="29"/>
      <c r="T47" s="29"/>
      <c r="U47" s="29"/>
      <c r="V47" s="110"/>
      <c r="W47" s="29"/>
      <c r="X47" s="211"/>
      <c r="Y47" s="211"/>
      <c r="Z47" s="29"/>
      <c r="AA47" s="271" t="str">
        <f>C8</f>
        <v>北一条（札幌）</v>
      </c>
      <c r="AB47" s="272"/>
      <c r="AC47" s="272"/>
      <c r="AD47" s="272"/>
      <c r="AE47" s="272"/>
      <c r="AF47" s="272"/>
      <c r="AG47" s="272"/>
      <c r="AH47" s="272"/>
      <c r="AI47" s="272"/>
      <c r="AJ47" s="273"/>
      <c r="AK47" s="281" t="e">
        <f t="shared" ref="AK47:AL49" si="0">AK8</f>
        <v>#REF!</v>
      </c>
      <c r="AL47" s="282" t="e">
        <f t="shared" si="0"/>
        <v>#REF!</v>
      </c>
      <c r="AM47" s="281" t="e">
        <f t="shared" ref="AM47:AN49" si="1">AP8</f>
        <v>#REF!</v>
      </c>
      <c r="AN47" s="283" t="e">
        <f t="shared" si="1"/>
        <v>#REF!</v>
      </c>
      <c r="AO47" s="284" t="e">
        <f t="shared" ref="AO47:AP49" si="2">AU8</f>
        <v>#REF!</v>
      </c>
      <c r="AP47" s="282" t="e">
        <f t="shared" si="2"/>
        <v>#REF!</v>
      </c>
      <c r="AQ47" s="281" t="e">
        <f t="shared" ref="AQ47:AR49" si="3">AZ8</f>
        <v>#REF!</v>
      </c>
      <c r="AR47" s="283" t="e">
        <f t="shared" si="3"/>
        <v>#REF!</v>
      </c>
      <c r="AS47" s="281" t="e">
        <f t="shared" ref="AS47:AT49" si="4">BE8</f>
        <v>#REF!</v>
      </c>
      <c r="AT47" s="283" t="e">
        <f t="shared" si="4"/>
        <v>#REF!</v>
      </c>
      <c r="AU47" s="284" t="e">
        <f t="shared" ref="AU47:AV49" si="5">BJ8</f>
        <v>#REF!</v>
      </c>
      <c r="AV47" s="283" t="e">
        <f t="shared" si="5"/>
        <v>#REF!</v>
      </c>
      <c r="AX47" s="29"/>
      <c r="AY47" s="29"/>
      <c r="AZ47" s="29"/>
      <c r="BL47" s="29"/>
      <c r="BN47" s="29"/>
      <c r="BO47" s="29"/>
      <c r="BP47" s="29"/>
      <c r="BQ47" s="29"/>
      <c r="BR47" s="29"/>
      <c r="BT47" s="29"/>
      <c r="BU47" s="29"/>
      <c r="BV47" s="29"/>
      <c r="BW47" s="29"/>
      <c r="BX47" s="29"/>
      <c r="BY47" s="29"/>
      <c r="BZ47" s="29"/>
      <c r="CA47" s="29"/>
      <c r="CB47" s="29"/>
      <c r="CC47" s="29"/>
      <c r="CE47" s="29"/>
      <c r="CF47" s="29"/>
      <c r="CG47" s="29"/>
      <c r="CH47" s="29"/>
      <c r="CI47" s="29"/>
      <c r="CJ47" s="29"/>
      <c r="CK47" s="29"/>
      <c r="CL47" s="29"/>
      <c r="CM47" s="29"/>
    </row>
    <row r="48" spans="1:91" ht="15.75">
      <c r="B48" s="210" t="s">
        <v>151</v>
      </c>
      <c r="D48" s="29"/>
      <c r="E48" s="29"/>
      <c r="F48" s="29"/>
      <c r="G48" s="29"/>
      <c r="H48" s="29"/>
      <c r="I48" s="29"/>
      <c r="J48" s="29"/>
      <c r="K48" s="29"/>
      <c r="L48" s="29"/>
      <c r="M48" s="29"/>
      <c r="N48" s="29"/>
      <c r="O48" s="29"/>
      <c r="P48" s="29"/>
      <c r="Q48" s="29"/>
      <c r="T48" s="29"/>
      <c r="U48" s="29"/>
      <c r="V48" s="110"/>
      <c r="W48" s="29"/>
      <c r="X48" s="211"/>
      <c r="Y48" s="211"/>
      <c r="Z48" s="29"/>
      <c r="AA48" s="274" t="str">
        <f>C9</f>
        <v>長島（青森）</v>
      </c>
      <c r="AB48" s="117"/>
      <c r="AC48" s="117"/>
      <c r="AD48" s="117"/>
      <c r="AE48" s="117"/>
      <c r="AF48" s="117"/>
      <c r="AG48" s="117"/>
      <c r="AH48" s="117"/>
      <c r="AI48" s="117"/>
      <c r="AJ48" s="233"/>
      <c r="AK48" s="285" t="e">
        <f t="shared" si="0"/>
        <v>#REF!</v>
      </c>
      <c r="AL48" s="286" t="e">
        <f t="shared" si="0"/>
        <v>#REF!</v>
      </c>
      <c r="AM48" s="285" t="e">
        <f t="shared" si="1"/>
        <v>#REF!</v>
      </c>
      <c r="AN48" s="287" t="e">
        <f t="shared" si="1"/>
        <v>#REF!</v>
      </c>
      <c r="AO48" s="288" t="e">
        <f t="shared" si="2"/>
        <v>#REF!</v>
      </c>
      <c r="AP48" s="286" t="e">
        <f t="shared" si="2"/>
        <v>#REF!</v>
      </c>
      <c r="AQ48" s="285" t="e">
        <f t="shared" si="3"/>
        <v>#REF!</v>
      </c>
      <c r="AR48" s="287" t="e">
        <f t="shared" si="3"/>
        <v>#REF!</v>
      </c>
      <c r="AS48" s="285" t="e">
        <f t="shared" si="4"/>
        <v>#REF!</v>
      </c>
      <c r="AT48" s="287" t="e">
        <f t="shared" si="4"/>
        <v>#REF!</v>
      </c>
      <c r="AU48" s="288" t="e">
        <f t="shared" si="5"/>
        <v>#REF!</v>
      </c>
      <c r="AV48" s="287" t="e">
        <f t="shared" si="5"/>
        <v>#REF!</v>
      </c>
      <c r="AX48" s="29"/>
      <c r="AY48" s="29"/>
      <c r="AZ48" s="29"/>
      <c r="BL48" s="29"/>
      <c r="BN48" s="29"/>
      <c r="BO48" s="29"/>
      <c r="BP48" s="29"/>
      <c r="BQ48" s="29"/>
      <c r="BR48" s="29"/>
      <c r="BT48" s="29"/>
      <c r="BU48" s="29"/>
      <c r="BV48" s="29"/>
      <c r="BW48" s="29"/>
      <c r="BX48" s="29"/>
      <c r="BY48" s="29"/>
      <c r="BZ48" s="29"/>
      <c r="CA48" s="29"/>
      <c r="CB48" s="29"/>
      <c r="CC48" s="29"/>
      <c r="CD48" s="2" t="s">
        <v>78</v>
      </c>
      <c r="CE48" s="29">
        <v>29148</v>
      </c>
      <c r="CF48" s="29"/>
      <c r="CG48" s="29">
        <v>29148</v>
      </c>
      <c r="CH48" s="29"/>
      <c r="CI48" s="29"/>
      <c r="CJ48" s="29">
        <v>29148</v>
      </c>
      <c r="CK48" s="29">
        <v>29148</v>
      </c>
      <c r="CL48" s="29">
        <v>29148</v>
      </c>
      <c r="CM48" s="29"/>
    </row>
    <row r="49" spans="1:90">
      <c r="A49" s="1" t="s">
        <v>142</v>
      </c>
      <c r="B49" s="211"/>
      <c r="D49" s="211"/>
      <c r="E49" s="211"/>
      <c r="F49" s="211"/>
      <c r="G49" s="211"/>
      <c r="H49" s="211"/>
      <c r="I49" s="211"/>
      <c r="J49" s="211"/>
      <c r="K49" s="211"/>
      <c r="L49" s="211"/>
      <c r="M49" s="211"/>
      <c r="N49" s="211"/>
      <c r="O49" s="211"/>
      <c r="P49" s="211"/>
      <c r="Q49" s="211"/>
      <c r="AA49" s="275" t="str">
        <f>C10</f>
        <v>平和通り（福島）</v>
      </c>
      <c r="AB49" s="173"/>
      <c r="AC49" s="173"/>
      <c r="AD49" s="173"/>
      <c r="AE49" s="173"/>
      <c r="AF49" s="173"/>
      <c r="AG49" s="173"/>
      <c r="AH49" s="173"/>
      <c r="AI49" s="173"/>
      <c r="AJ49" s="234"/>
      <c r="AK49" s="289" t="e">
        <f t="shared" si="0"/>
        <v>#REF!</v>
      </c>
      <c r="AL49" s="290" t="e">
        <f t="shared" si="0"/>
        <v>#REF!</v>
      </c>
      <c r="AM49" s="289" t="e">
        <f t="shared" si="1"/>
        <v>#REF!</v>
      </c>
      <c r="AN49" s="291" t="e">
        <f t="shared" si="1"/>
        <v>#REF!</v>
      </c>
      <c r="AO49" s="292" t="e">
        <f t="shared" si="2"/>
        <v>#REF!</v>
      </c>
      <c r="AP49" s="290" t="e">
        <f t="shared" si="2"/>
        <v>#REF!</v>
      </c>
      <c r="AQ49" s="289" t="e">
        <f t="shared" si="3"/>
        <v>#REF!</v>
      </c>
      <c r="AR49" s="291" t="e">
        <f t="shared" si="3"/>
        <v>#REF!</v>
      </c>
      <c r="AS49" s="289" t="e">
        <f t="shared" si="4"/>
        <v>#REF!</v>
      </c>
      <c r="AT49" s="291" t="e">
        <f t="shared" si="4"/>
        <v>#REF!</v>
      </c>
      <c r="AU49" s="292" t="e">
        <f t="shared" si="5"/>
        <v>#REF!</v>
      </c>
      <c r="AV49" s="291" t="e">
        <f t="shared" si="5"/>
        <v>#REF!</v>
      </c>
    </row>
    <row r="50" spans="1:90">
      <c r="B50" s="211"/>
      <c r="D50" s="211"/>
      <c r="E50" s="211"/>
      <c r="F50" s="211"/>
      <c r="G50" s="211"/>
      <c r="H50" s="211"/>
      <c r="I50" s="211"/>
      <c r="J50" s="211"/>
      <c r="K50" s="211"/>
      <c r="L50" s="211"/>
      <c r="M50" s="211"/>
      <c r="N50" s="211"/>
      <c r="O50" s="211"/>
      <c r="P50" s="211"/>
      <c r="Q50" s="211"/>
      <c r="AA50" s="279" t="str">
        <f>C12</f>
        <v>泉町（水戸）</v>
      </c>
      <c r="AB50" s="96"/>
      <c r="AC50" s="96"/>
      <c r="AD50" s="96"/>
      <c r="AE50" s="96"/>
      <c r="AF50" s="96"/>
      <c r="AG50" s="96"/>
      <c r="AH50" s="96"/>
      <c r="AI50" s="96"/>
      <c r="AJ50" s="280"/>
      <c r="AK50" s="293" t="e">
        <f>AK12</f>
        <v>#REF!</v>
      </c>
      <c r="AL50" s="294" t="e">
        <f>AL12</f>
        <v>#REF!</v>
      </c>
      <c r="AM50" s="293" t="e">
        <f t="shared" ref="AM50:AN53" si="6">AP12</f>
        <v>#REF!</v>
      </c>
      <c r="AN50" s="295" t="e">
        <f t="shared" si="6"/>
        <v>#REF!</v>
      </c>
      <c r="AO50" s="296" t="e">
        <f t="shared" ref="AO50:AP53" si="7">AU12</f>
        <v>#REF!</v>
      </c>
      <c r="AP50" s="294" t="e">
        <f t="shared" si="7"/>
        <v>#REF!</v>
      </c>
      <c r="AQ50" s="293" t="e">
        <f t="shared" ref="AQ50:AR53" si="8">AZ12</f>
        <v>#REF!</v>
      </c>
      <c r="AR50" s="295" t="e">
        <f t="shared" si="8"/>
        <v>#REF!</v>
      </c>
      <c r="AS50" s="293" t="e">
        <f t="shared" ref="AS50:AT53" si="9">BE12</f>
        <v>#REF!</v>
      </c>
      <c r="AT50" s="295" t="e">
        <f t="shared" si="9"/>
        <v>#REF!</v>
      </c>
      <c r="AU50" s="296" t="e">
        <f t="shared" ref="AU50:AV53" si="10">BJ12</f>
        <v>#REF!</v>
      </c>
      <c r="AV50" s="295" t="e">
        <f t="shared" si="10"/>
        <v>#REF!</v>
      </c>
      <c r="CD50" s="2" t="s">
        <v>79</v>
      </c>
      <c r="CE50" s="1">
        <v>60246</v>
      </c>
      <c r="CG50" s="1">
        <v>60246</v>
      </c>
      <c r="CJ50" s="1">
        <v>60246</v>
      </c>
      <c r="CK50" s="1">
        <v>60246</v>
      </c>
      <c r="CL50" s="1">
        <v>60246</v>
      </c>
    </row>
    <row r="51" spans="1:90">
      <c r="B51" s="211"/>
      <c r="D51" s="221"/>
      <c r="E51" s="221"/>
      <c r="F51" s="211"/>
      <c r="G51" s="221"/>
      <c r="H51" s="221"/>
      <c r="I51" s="221"/>
      <c r="J51" s="221"/>
      <c r="K51" s="221"/>
      <c r="L51" s="221"/>
      <c r="M51" s="221"/>
      <c r="N51" s="211"/>
      <c r="O51" s="211"/>
      <c r="P51" s="211"/>
      <c r="Q51" s="211"/>
      <c r="AA51" s="274" t="str">
        <f>C13</f>
        <v>赤坂（東京）</v>
      </c>
      <c r="AB51" s="117"/>
      <c r="AC51" s="117"/>
      <c r="AD51" s="117"/>
      <c r="AE51" s="117"/>
      <c r="AF51" s="117"/>
      <c r="AG51" s="117"/>
      <c r="AH51" s="117"/>
      <c r="AI51" s="117"/>
      <c r="AJ51" s="233"/>
      <c r="AK51" s="285" t="e">
        <f t="shared" ref="AK51:AL53" si="11">AK13</f>
        <v>#REF!</v>
      </c>
      <c r="AL51" s="286" t="e">
        <f t="shared" si="11"/>
        <v>#REF!</v>
      </c>
      <c r="AM51" s="285" t="e">
        <f t="shared" si="6"/>
        <v>#REF!</v>
      </c>
      <c r="AN51" s="287" t="e">
        <f t="shared" si="6"/>
        <v>#REF!</v>
      </c>
      <c r="AO51" s="288" t="e">
        <f t="shared" si="7"/>
        <v>#REF!</v>
      </c>
      <c r="AP51" s="286" t="e">
        <f t="shared" si="7"/>
        <v>#REF!</v>
      </c>
      <c r="AQ51" s="285" t="e">
        <f t="shared" si="8"/>
        <v>#REF!</v>
      </c>
      <c r="AR51" s="287" t="e">
        <f t="shared" si="8"/>
        <v>#REF!</v>
      </c>
      <c r="AS51" s="285" t="e">
        <f t="shared" si="9"/>
        <v>#REF!</v>
      </c>
      <c r="AT51" s="287" t="e">
        <f t="shared" si="9"/>
        <v>#REF!</v>
      </c>
      <c r="AU51" s="288" t="e">
        <f t="shared" si="10"/>
        <v>#REF!</v>
      </c>
      <c r="AV51" s="287" t="e">
        <f t="shared" si="10"/>
        <v>#REF!</v>
      </c>
      <c r="CD51" s="2" t="s">
        <v>80</v>
      </c>
      <c r="CE51" s="1">
        <v>-31098</v>
      </c>
      <c r="CG51" s="1">
        <v>-31098</v>
      </c>
      <c r="CJ51" s="1">
        <v>-31098</v>
      </c>
      <c r="CK51" s="1">
        <v>-31098</v>
      </c>
      <c r="CL51" s="1">
        <v>-31098</v>
      </c>
    </row>
    <row r="52" spans="1:90">
      <c r="B52" s="211"/>
      <c r="D52" s="211"/>
      <c r="E52" s="211"/>
      <c r="F52" s="211"/>
      <c r="G52" s="211"/>
      <c r="H52" s="211"/>
      <c r="I52" s="245"/>
      <c r="J52" s="211"/>
      <c r="K52" s="245"/>
      <c r="L52" s="211"/>
      <c r="M52" s="246"/>
      <c r="N52" s="211"/>
      <c r="O52" s="211"/>
      <c r="P52" s="211"/>
      <c r="Q52" s="211"/>
      <c r="AA52" s="274" t="str">
        <f>C14</f>
        <v>八日町（八王子）</v>
      </c>
      <c r="AB52" s="117"/>
      <c r="AC52" s="117"/>
      <c r="AD52" s="117"/>
      <c r="AE52" s="117"/>
      <c r="AF52" s="117"/>
      <c r="AG52" s="117"/>
      <c r="AH52" s="117"/>
      <c r="AI52" s="117"/>
      <c r="AJ52" s="233"/>
      <c r="AK52" s="285" t="e">
        <f t="shared" si="11"/>
        <v>#REF!</v>
      </c>
      <c r="AL52" s="286" t="e">
        <f t="shared" si="11"/>
        <v>#REF!</v>
      </c>
      <c r="AM52" s="285" t="e">
        <f t="shared" si="6"/>
        <v>#REF!</v>
      </c>
      <c r="AN52" s="287" t="e">
        <f t="shared" si="6"/>
        <v>#REF!</v>
      </c>
      <c r="AO52" s="288" t="e">
        <f t="shared" si="7"/>
        <v>#REF!</v>
      </c>
      <c r="AP52" s="286" t="e">
        <f t="shared" si="7"/>
        <v>#REF!</v>
      </c>
      <c r="AQ52" s="285" t="e">
        <f t="shared" si="8"/>
        <v>#REF!</v>
      </c>
      <c r="AR52" s="287" t="e">
        <f t="shared" si="8"/>
        <v>#REF!</v>
      </c>
      <c r="AS52" s="285" t="e">
        <f t="shared" si="9"/>
        <v>#REF!</v>
      </c>
      <c r="AT52" s="287" t="e">
        <f t="shared" si="9"/>
        <v>#REF!</v>
      </c>
      <c r="AU52" s="288" t="e">
        <f t="shared" si="10"/>
        <v>#REF!</v>
      </c>
      <c r="AV52" s="287" t="e">
        <f t="shared" si="10"/>
        <v>#REF!</v>
      </c>
      <c r="CE52" s="1">
        <v>29148</v>
      </c>
      <c r="CG52" s="1">
        <v>29148</v>
      </c>
      <c r="CJ52" s="1">
        <v>29148</v>
      </c>
      <c r="CK52" s="1">
        <v>29148</v>
      </c>
      <c r="CL52" s="1">
        <v>29148</v>
      </c>
    </row>
    <row r="53" spans="1:90">
      <c r="B53" s="211"/>
      <c r="D53" s="211"/>
      <c r="E53" s="211"/>
      <c r="F53" s="211"/>
      <c r="G53" s="211"/>
      <c r="H53" s="211"/>
      <c r="I53" s="245"/>
      <c r="J53" s="211"/>
      <c r="K53" s="245"/>
      <c r="L53" s="211"/>
      <c r="M53" s="246"/>
      <c r="N53" s="211"/>
      <c r="O53" s="211"/>
      <c r="P53" s="211"/>
      <c r="Q53" s="211"/>
      <c r="AA53" s="276" t="str">
        <f>C15</f>
        <v>羽衣・伊勢佐木（横浜）</v>
      </c>
      <c r="AB53" s="277"/>
      <c r="AC53" s="277"/>
      <c r="AD53" s="277"/>
      <c r="AE53" s="277"/>
      <c r="AF53" s="277"/>
      <c r="AG53" s="277"/>
      <c r="AH53" s="277"/>
      <c r="AI53" s="277"/>
      <c r="AJ53" s="278"/>
      <c r="AK53" s="297" t="e">
        <f t="shared" si="11"/>
        <v>#REF!</v>
      </c>
      <c r="AL53" s="298" t="e">
        <f t="shared" si="11"/>
        <v>#REF!</v>
      </c>
      <c r="AM53" s="297" t="e">
        <f t="shared" si="6"/>
        <v>#REF!</v>
      </c>
      <c r="AN53" s="299" t="e">
        <f t="shared" si="6"/>
        <v>#REF!</v>
      </c>
      <c r="AO53" s="300" t="e">
        <f t="shared" si="7"/>
        <v>#REF!</v>
      </c>
      <c r="AP53" s="298" t="e">
        <f t="shared" si="7"/>
        <v>#REF!</v>
      </c>
      <c r="AQ53" s="297" t="e">
        <f t="shared" si="8"/>
        <v>#REF!</v>
      </c>
      <c r="AR53" s="299" t="e">
        <f t="shared" si="8"/>
        <v>#REF!</v>
      </c>
      <c r="AS53" s="297" t="e">
        <f t="shared" si="9"/>
        <v>#REF!</v>
      </c>
      <c r="AT53" s="299" t="e">
        <f t="shared" si="9"/>
        <v>#REF!</v>
      </c>
      <c r="AU53" s="300" t="e">
        <f t="shared" si="10"/>
        <v>#REF!</v>
      </c>
      <c r="AV53" s="299" t="e">
        <f t="shared" si="10"/>
        <v>#REF!</v>
      </c>
    </row>
    <row r="54" spans="1:90">
      <c r="A54" s="1" t="s">
        <v>143</v>
      </c>
      <c r="B54" s="211"/>
      <c r="D54" s="211"/>
      <c r="E54" s="211"/>
      <c r="F54" s="211"/>
      <c r="G54" s="211"/>
      <c r="H54" s="211"/>
      <c r="I54" s="245"/>
      <c r="J54" s="211"/>
      <c r="K54" s="245"/>
      <c r="L54" s="211"/>
      <c r="M54" s="211"/>
      <c r="N54" s="211"/>
      <c r="O54" s="211"/>
      <c r="P54" s="211"/>
      <c r="Q54" s="211"/>
      <c r="AA54" s="271" t="str">
        <f>C17</f>
        <v>静岡駅北口（静岡）</v>
      </c>
      <c r="AB54" s="272"/>
      <c r="AC54" s="272"/>
      <c r="AD54" s="272"/>
      <c r="AE54" s="272"/>
      <c r="AF54" s="272"/>
      <c r="AG54" s="272"/>
      <c r="AH54" s="272"/>
      <c r="AI54" s="272"/>
      <c r="AJ54" s="273"/>
      <c r="AK54" s="281" t="e">
        <f>AK17</f>
        <v>#REF!</v>
      </c>
      <c r="AL54" s="282" t="e">
        <f>AL17</f>
        <v>#REF!</v>
      </c>
      <c r="AM54" s="281" t="e">
        <f t="shared" ref="AM54:AN57" si="12">AP17</f>
        <v>#REF!</v>
      </c>
      <c r="AN54" s="283" t="e">
        <f t="shared" si="12"/>
        <v>#REF!</v>
      </c>
      <c r="AO54" s="284" t="e">
        <f t="shared" ref="AO54:AP57" si="13">AU17</f>
        <v>#REF!</v>
      </c>
      <c r="AP54" s="282" t="e">
        <f t="shared" si="13"/>
        <v>#REF!</v>
      </c>
      <c r="AQ54" s="281" t="e">
        <f t="shared" ref="AQ54:AR57" si="14">AZ17</f>
        <v>#REF!</v>
      </c>
      <c r="AR54" s="283" t="e">
        <f t="shared" si="14"/>
        <v>#REF!</v>
      </c>
      <c r="AS54" s="281" t="e">
        <f t="shared" ref="AS54:AT57" si="15">BE17</f>
        <v>#REF!</v>
      </c>
      <c r="AT54" s="283" t="e">
        <f t="shared" si="15"/>
        <v>#REF!</v>
      </c>
      <c r="AU54" s="284" t="e">
        <f t="shared" ref="AU54:AV57" si="16">BJ17</f>
        <v>#REF!</v>
      </c>
      <c r="AV54" s="283" t="e">
        <f t="shared" si="16"/>
        <v>#REF!</v>
      </c>
    </row>
    <row r="55" spans="1:90">
      <c r="B55" s="211"/>
      <c r="D55" s="211"/>
      <c r="E55" s="211"/>
      <c r="F55" s="221"/>
      <c r="G55" s="211"/>
      <c r="H55" s="211"/>
      <c r="I55" s="245"/>
      <c r="J55" s="211"/>
      <c r="K55" s="245"/>
      <c r="L55" s="211"/>
      <c r="M55" s="211"/>
      <c r="N55" s="211"/>
      <c r="O55" s="211"/>
      <c r="P55" s="211"/>
      <c r="Q55" s="211"/>
      <c r="AA55" s="274" t="str">
        <f>C18</f>
        <v>大曽根（名古屋）</v>
      </c>
      <c r="AB55" s="117"/>
      <c r="AC55" s="117"/>
      <c r="AD55" s="117"/>
      <c r="AE55" s="117"/>
      <c r="AF55" s="117"/>
      <c r="AG55" s="117"/>
      <c r="AH55" s="117"/>
      <c r="AI55" s="117"/>
      <c r="AJ55" s="233"/>
      <c r="AK55" s="285" t="e">
        <f t="shared" ref="AK55:AL57" si="17">AK18</f>
        <v>#REF!</v>
      </c>
      <c r="AL55" s="286" t="e">
        <f t="shared" si="17"/>
        <v>#REF!</v>
      </c>
      <c r="AM55" s="285" t="e">
        <f t="shared" si="12"/>
        <v>#REF!</v>
      </c>
      <c r="AN55" s="287" t="e">
        <f t="shared" si="12"/>
        <v>#REF!</v>
      </c>
      <c r="AO55" s="288" t="e">
        <f t="shared" si="13"/>
        <v>#REF!</v>
      </c>
      <c r="AP55" s="286" t="e">
        <f t="shared" si="13"/>
        <v>#REF!</v>
      </c>
      <c r="AQ55" s="285" t="e">
        <f t="shared" si="14"/>
        <v>#REF!</v>
      </c>
      <c r="AR55" s="287" t="e">
        <f t="shared" si="14"/>
        <v>#REF!</v>
      </c>
      <c r="AS55" s="285" t="e">
        <f t="shared" si="15"/>
        <v>#REF!</v>
      </c>
      <c r="AT55" s="287" t="e">
        <f t="shared" si="15"/>
        <v>#REF!</v>
      </c>
      <c r="AU55" s="288" t="e">
        <f t="shared" si="16"/>
        <v>#REF!</v>
      </c>
      <c r="AV55" s="287" t="e">
        <f t="shared" si="16"/>
        <v>#REF!</v>
      </c>
    </row>
    <row r="56" spans="1:90">
      <c r="B56" s="211"/>
      <c r="D56" s="211"/>
      <c r="E56" s="211"/>
      <c r="F56" s="245"/>
      <c r="G56" s="211"/>
      <c r="H56" s="211"/>
      <c r="I56" s="245"/>
      <c r="J56" s="211"/>
      <c r="K56" s="245"/>
      <c r="L56" s="211"/>
      <c r="M56" s="211"/>
      <c r="N56" s="211"/>
      <c r="O56" s="211"/>
      <c r="P56" s="211"/>
      <c r="Q56" s="211"/>
      <c r="AA56" s="274" t="str">
        <f>C19</f>
        <v>四日市（四日市）</v>
      </c>
      <c r="AB56" s="117"/>
      <c r="AC56" s="117"/>
      <c r="AD56" s="117"/>
      <c r="AE56" s="117"/>
      <c r="AF56" s="117"/>
      <c r="AG56" s="117"/>
      <c r="AH56" s="117"/>
      <c r="AI56" s="117"/>
      <c r="AJ56" s="233"/>
      <c r="AK56" s="285" t="e">
        <f t="shared" si="17"/>
        <v>#REF!</v>
      </c>
      <c r="AL56" s="286" t="e">
        <f t="shared" si="17"/>
        <v>#REF!</v>
      </c>
      <c r="AM56" s="285" t="e">
        <f t="shared" si="12"/>
        <v>#REF!</v>
      </c>
      <c r="AN56" s="287" t="e">
        <f t="shared" si="12"/>
        <v>#REF!</v>
      </c>
      <c r="AO56" s="288" t="e">
        <f t="shared" si="13"/>
        <v>#REF!</v>
      </c>
      <c r="AP56" s="286" t="e">
        <f t="shared" si="13"/>
        <v>#REF!</v>
      </c>
      <c r="AQ56" s="285" t="e">
        <f t="shared" si="14"/>
        <v>#REF!</v>
      </c>
      <c r="AR56" s="287" t="e">
        <f t="shared" si="14"/>
        <v>#REF!</v>
      </c>
      <c r="AS56" s="285" t="e">
        <f t="shared" si="15"/>
        <v>#REF!</v>
      </c>
      <c r="AT56" s="287" t="e">
        <f t="shared" si="15"/>
        <v>#REF!</v>
      </c>
      <c r="AU56" s="288" t="e">
        <f t="shared" si="16"/>
        <v>#REF!</v>
      </c>
      <c r="AV56" s="287" t="e">
        <f t="shared" si="16"/>
        <v>#REF!</v>
      </c>
    </row>
    <row r="57" spans="1:90">
      <c r="B57" s="211"/>
      <c r="D57" s="211"/>
      <c r="E57" s="211"/>
      <c r="F57" s="245"/>
      <c r="G57" s="211"/>
      <c r="H57" s="211"/>
      <c r="I57" s="245"/>
      <c r="J57" s="211"/>
      <c r="K57" s="247"/>
      <c r="L57" s="211"/>
      <c r="M57" s="211"/>
      <c r="N57" s="211"/>
      <c r="O57" s="211"/>
      <c r="P57" s="211"/>
      <c r="Q57" s="211"/>
      <c r="AA57" s="275" t="str">
        <f>C20</f>
        <v>桜橋（大阪）</v>
      </c>
      <c r="AB57" s="173"/>
      <c r="AC57" s="173"/>
      <c r="AD57" s="173"/>
      <c r="AE57" s="173"/>
      <c r="AF57" s="173"/>
      <c r="AG57" s="173"/>
      <c r="AH57" s="173"/>
      <c r="AI57" s="173"/>
      <c r="AJ57" s="234"/>
      <c r="AK57" s="289" t="e">
        <f t="shared" si="17"/>
        <v>#REF!</v>
      </c>
      <c r="AL57" s="290" t="e">
        <f t="shared" si="17"/>
        <v>#REF!</v>
      </c>
      <c r="AM57" s="289" t="e">
        <f t="shared" si="12"/>
        <v>#REF!</v>
      </c>
      <c r="AN57" s="291" t="e">
        <f t="shared" si="12"/>
        <v>#REF!</v>
      </c>
      <c r="AO57" s="292" t="e">
        <f t="shared" si="13"/>
        <v>#REF!</v>
      </c>
      <c r="AP57" s="290" t="e">
        <f t="shared" si="13"/>
        <v>#REF!</v>
      </c>
      <c r="AQ57" s="289" t="e">
        <f t="shared" si="14"/>
        <v>#REF!</v>
      </c>
      <c r="AR57" s="291" t="e">
        <f t="shared" si="14"/>
        <v>#REF!</v>
      </c>
      <c r="AS57" s="289" t="e">
        <f t="shared" si="15"/>
        <v>#REF!</v>
      </c>
      <c r="AT57" s="291" t="e">
        <f t="shared" si="15"/>
        <v>#REF!</v>
      </c>
      <c r="AU57" s="292" t="e">
        <f t="shared" si="16"/>
        <v>#REF!</v>
      </c>
      <c r="AV57" s="291" t="e">
        <f t="shared" si="16"/>
        <v>#REF!</v>
      </c>
    </row>
    <row r="58" spans="1:90">
      <c r="B58" s="211"/>
      <c r="D58" s="211"/>
      <c r="E58" s="211"/>
      <c r="F58" s="245"/>
      <c r="G58" s="211"/>
      <c r="H58" s="211"/>
      <c r="I58" s="211"/>
      <c r="J58" s="211"/>
      <c r="K58" s="211"/>
      <c r="L58" s="211"/>
      <c r="M58" s="211"/>
      <c r="N58" s="211"/>
      <c r="O58" s="211"/>
      <c r="P58" s="211"/>
      <c r="Q58" s="211"/>
      <c r="AA58" s="279" t="str">
        <f>C22</f>
        <v>シャレオ（広島）</v>
      </c>
      <c r="AB58" s="96"/>
      <c r="AC58" s="96"/>
      <c r="AD58" s="96"/>
      <c r="AE58" s="96"/>
      <c r="AF58" s="96"/>
      <c r="AG58" s="96"/>
      <c r="AH58" s="96"/>
      <c r="AI58" s="96"/>
      <c r="AJ58" s="280"/>
      <c r="AK58" s="293" t="e">
        <f t="shared" ref="AK58:AL60" si="18">AK22</f>
        <v>#REF!</v>
      </c>
      <c r="AL58" s="294" t="e">
        <f t="shared" si="18"/>
        <v>#REF!</v>
      </c>
      <c r="AM58" s="293" t="e">
        <f t="shared" ref="AM58:AN60" si="19">AP22</f>
        <v>#REF!</v>
      </c>
      <c r="AN58" s="295" t="e">
        <f t="shared" si="19"/>
        <v>#REF!</v>
      </c>
      <c r="AO58" s="296" t="e">
        <f t="shared" ref="AO58:AP60" si="20">AU22</f>
        <v>#REF!</v>
      </c>
      <c r="AP58" s="294" t="e">
        <f t="shared" si="20"/>
        <v>#REF!</v>
      </c>
      <c r="AQ58" s="293" t="e">
        <f t="shared" ref="AQ58:AR60" si="21">AZ22</f>
        <v>#REF!</v>
      </c>
      <c r="AR58" s="295" t="e">
        <f t="shared" si="21"/>
        <v>#REF!</v>
      </c>
      <c r="AS58" s="293" t="e">
        <f t="shared" ref="AS58:AT60" si="22">BE22</f>
        <v>#REF!</v>
      </c>
      <c r="AT58" s="295" t="e">
        <f t="shared" si="22"/>
        <v>#REF!</v>
      </c>
      <c r="AU58" s="296" t="e">
        <f t="shared" ref="AU58:AV60" si="23">BJ22</f>
        <v>#REF!</v>
      </c>
      <c r="AV58" s="295" t="e">
        <f t="shared" si="23"/>
        <v>#REF!</v>
      </c>
    </row>
    <row r="59" spans="1:90">
      <c r="B59" s="211"/>
      <c r="D59" s="211"/>
      <c r="E59" s="211"/>
      <c r="F59" s="245"/>
      <c r="G59" s="211"/>
      <c r="H59" s="211"/>
      <c r="I59" s="211"/>
      <c r="J59" s="211"/>
      <c r="K59" s="211"/>
      <c r="L59" s="211"/>
      <c r="M59" s="211"/>
      <c r="N59" s="211"/>
      <c r="O59" s="211"/>
      <c r="P59" s="211"/>
      <c r="Q59" s="211"/>
      <c r="AA59" s="274" t="str">
        <f>C23</f>
        <v>松山市役所前（松山）</v>
      </c>
      <c r="AB59" s="117"/>
      <c r="AC59" s="117"/>
      <c r="AD59" s="117"/>
      <c r="AE59" s="117"/>
      <c r="AF59" s="117"/>
      <c r="AG59" s="117"/>
      <c r="AH59" s="117"/>
      <c r="AI59" s="117"/>
      <c r="AJ59" s="233"/>
      <c r="AK59" s="285" t="e">
        <f t="shared" si="18"/>
        <v>#REF!</v>
      </c>
      <c r="AL59" s="286" t="e">
        <f t="shared" si="18"/>
        <v>#REF!</v>
      </c>
      <c r="AM59" s="285" t="e">
        <f t="shared" si="19"/>
        <v>#REF!</v>
      </c>
      <c r="AN59" s="287" t="e">
        <f t="shared" si="19"/>
        <v>#REF!</v>
      </c>
      <c r="AO59" s="288" t="e">
        <f t="shared" si="20"/>
        <v>#REF!</v>
      </c>
      <c r="AP59" s="286" t="e">
        <f t="shared" si="20"/>
        <v>#REF!</v>
      </c>
      <c r="AQ59" s="285" t="e">
        <f t="shared" si="21"/>
        <v>#REF!</v>
      </c>
      <c r="AR59" s="287" t="e">
        <f t="shared" si="21"/>
        <v>#REF!</v>
      </c>
      <c r="AS59" s="285" t="e">
        <f t="shared" si="22"/>
        <v>#REF!</v>
      </c>
      <c r="AT59" s="287" t="e">
        <f t="shared" si="22"/>
        <v>#REF!</v>
      </c>
      <c r="AU59" s="288" t="e">
        <f t="shared" si="23"/>
        <v>#REF!</v>
      </c>
      <c r="AV59" s="287" t="e">
        <f t="shared" si="23"/>
        <v>#REF!</v>
      </c>
    </row>
    <row r="60" spans="1:90">
      <c r="B60" s="211"/>
      <c r="D60" s="211"/>
      <c r="E60" s="211"/>
      <c r="F60" s="245"/>
      <c r="G60" s="211"/>
      <c r="H60" s="211"/>
      <c r="I60" s="211"/>
      <c r="J60" s="211"/>
      <c r="K60" s="211"/>
      <c r="L60" s="211"/>
      <c r="M60" s="211"/>
      <c r="N60" s="211"/>
      <c r="O60" s="211"/>
      <c r="P60" s="211"/>
      <c r="Q60" s="211"/>
      <c r="AA60" s="275" t="str">
        <f>C24</f>
        <v>はりまや（高知市）</v>
      </c>
      <c r="AB60" s="173"/>
      <c r="AC60" s="173"/>
      <c r="AD60" s="173"/>
      <c r="AE60" s="173"/>
      <c r="AF60" s="173"/>
      <c r="AG60" s="173"/>
      <c r="AH60" s="173"/>
      <c r="AI60" s="173"/>
      <c r="AJ60" s="234"/>
      <c r="AK60" s="289" t="e">
        <f t="shared" si="18"/>
        <v>#REF!</v>
      </c>
      <c r="AL60" s="290" t="e">
        <f t="shared" si="18"/>
        <v>#REF!</v>
      </c>
      <c r="AM60" s="289" t="e">
        <f t="shared" si="19"/>
        <v>#REF!</v>
      </c>
      <c r="AN60" s="291" t="e">
        <f t="shared" si="19"/>
        <v>#REF!</v>
      </c>
      <c r="AO60" s="292" t="e">
        <f t="shared" si="20"/>
        <v>#REF!</v>
      </c>
      <c r="AP60" s="290" t="e">
        <f t="shared" si="20"/>
        <v>#REF!</v>
      </c>
      <c r="AQ60" s="289" t="e">
        <f t="shared" si="21"/>
        <v>#REF!</v>
      </c>
      <c r="AR60" s="291" t="e">
        <f t="shared" si="21"/>
        <v>#REF!</v>
      </c>
      <c r="AS60" s="289" t="e">
        <f t="shared" si="22"/>
        <v>#REF!</v>
      </c>
      <c r="AT60" s="291" t="e">
        <f t="shared" si="22"/>
        <v>#REF!</v>
      </c>
      <c r="AU60" s="292" t="e">
        <f t="shared" si="23"/>
        <v>#REF!</v>
      </c>
      <c r="AV60" s="291" t="e">
        <f t="shared" si="23"/>
        <v>#REF!</v>
      </c>
    </row>
    <row r="61" spans="1:90" s="267" customFormat="1" ht="12">
      <c r="B61" s="269"/>
      <c r="C61" s="269"/>
      <c r="D61" s="269"/>
      <c r="E61" s="269"/>
      <c r="F61" s="269"/>
      <c r="G61" s="269"/>
      <c r="H61" s="269"/>
      <c r="I61" s="269"/>
      <c r="J61" s="269"/>
      <c r="K61" s="269"/>
      <c r="L61" s="269"/>
      <c r="M61" s="269"/>
      <c r="N61" s="269"/>
      <c r="O61" s="269"/>
      <c r="P61" s="269"/>
      <c r="Q61" s="269"/>
      <c r="CD61" s="270"/>
    </row>
    <row r="62" spans="1:90" s="267" customFormat="1" ht="12">
      <c r="B62" s="269"/>
      <c r="C62" s="269"/>
      <c r="D62" s="269"/>
      <c r="E62" s="269"/>
      <c r="F62" s="269"/>
      <c r="G62" s="269"/>
      <c r="H62" s="269"/>
      <c r="I62" s="269"/>
      <c r="J62" s="269"/>
      <c r="K62" s="269"/>
      <c r="L62" s="269"/>
      <c r="M62" s="269"/>
      <c r="N62" s="269"/>
      <c r="O62" s="269"/>
      <c r="P62" s="269"/>
      <c r="Q62" s="269"/>
      <c r="R62" s="268"/>
      <c r="S62" s="268"/>
      <c r="T62" s="268"/>
      <c r="U62" s="268"/>
      <c r="V62" s="268"/>
      <c r="W62" s="268"/>
      <c r="X62" s="268"/>
      <c r="Y62" s="268"/>
      <c r="Z62" s="268"/>
      <c r="CD62" s="270"/>
    </row>
    <row r="63" spans="1:90" s="267" customFormat="1" ht="12">
      <c r="B63" s="269"/>
      <c r="C63" s="269"/>
      <c r="D63" s="269"/>
      <c r="E63" s="269"/>
      <c r="F63" s="269"/>
      <c r="G63" s="269"/>
      <c r="H63" s="269"/>
      <c r="I63" s="269"/>
      <c r="J63" s="269"/>
      <c r="K63" s="269"/>
      <c r="L63" s="269"/>
      <c r="M63" s="269"/>
      <c r="N63" s="269"/>
      <c r="O63" s="269"/>
      <c r="P63" s="269"/>
      <c r="Q63" s="269"/>
      <c r="R63" s="268"/>
      <c r="S63" s="268"/>
      <c r="T63" s="268"/>
      <c r="U63" s="268"/>
      <c r="V63" s="268"/>
      <c r="W63" s="268"/>
      <c r="X63" s="268"/>
      <c r="Y63" s="268"/>
      <c r="Z63" s="268"/>
      <c r="CD63" s="270"/>
    </row>
    <row r="64" spans="1:90" s="267" customFormat="1" ht="12">
      <c r="I64" s="268"/>
      <c r="J64" s="268"/>
      <c r="K64" s="268"/>
      <c r="L64" s="268"/>
      <c r="M64" s="268"/>
      <c r="N64" s="268"/>
      <c r="O64" s="268"/>
      <c r="P64" s="268"/>
      <c r="Q64" s="268"/>
      <c r="R64" s="268"/>
      <c r="S64" s="268"/>
      <c r="T64" s="268"/>
      <c r="U64" s="268"/>
      <c r="V64" s="268"/>
      <c r="W64" s="268"/>
      <c r="X64" s="268"/>
      <c r="Y64" s="268"/>
      <c r="Z64" s="268"/>
      <c r="CD64" s="270"/>
    </row>
    <row r="65" spans="9:82" s="267" customFormat="1" ht="12">
      <c r="I65" s="268"/>
      <c r="J65" s="268"/>
      <c r="K65" s="268"/>
      <c r="L65" s="268"/>
      <c r="M65" s="268"/>
      <c r="N65" s="268"/>
      <c r="O65" s="268"/>
      <c r="P65" s="268"/>
      <c r="Q65" s="268"/>
      <c r="R65" s="268"/>
      <c r="S65" s="268"/>
      <c r="T65" s="268"/>
      <c r="U65" s="268"/>
      <c r="V65" s="268"/>
      <c r="W65" s="268"/>
      <c r="X65" s="268"/>
      <c r="Y65" s="268"/>
      <c r="Z65" s="268"/>
      <c r="CD65" s="270"/>
    </row>
    <row r="66" spans="9:82" s="267" customFormat="1" ht="12">
      <c r="I66" s="268"/>
      <c r="J66" s="268"/>
      <c r="K66" s="268"/>
      <c r="L66" s="268"/>
      <c r="M66" s="268"/>
      <c r="N66" s="268"/>
      <c r="O66" s="268"/>
      <c r="P66" s="268"/>
      <c r="Q66" s="268"/>
      <c r="R66" s="268"/>
      <c r="S66" s="268"/>
      <c r="T66" s="268"/>
      <c r="U66" s="268"/>
      <c r="V66" s="268"/>
      <c r="W66" s="268"/>
      <c r="X66" s="268"/>
      <c r="Y66" s="268"/>
      <c r="Z66" s="268"/>
      <c r="CD66" s="270"/>
    </row>
    <row r="67" spans="9:82" s="267" customFormat="1" ht="12">
      <c r="I67" s="268"/>
      <c r="J67" s="268"/>
      <c r="K67" s="268"/>
      <c r="L67" s="268"/>
      <c r="M67" s="268"/>
      <c r="N67" s="268"/>
      <c r="O67" s="268"/>
      <c r="P67" s="268"/>
      <c r="Q67" s="268"/>
      <c r="R67" s="268"/>
      <c r="S67" s="268"/>
      <c r="T67" s="268"/>
      <c r="U67" s="268"/>
      <c r="V67" s="268"/>
      <c r="W67" s="268"/>
      <c r="X67" s="268"/>
      <c r="Y67" s="268"/>
      <c r="Z67" s="268"/>
      <c r="CD67" s="270"/>
    </row>
    <row r="68" spans="9:82" s="267" customFormat="1" ht="12">
      <c r="I68" s="268"/>
      <c r="J68" s="268"/>
      <c r="K68" s="268"/>
      <c r="L68" s="268"/>
      <c r="M68" s="268"/>
      <c r="N68" s="268"/>
      <c r="O68" s="268"/>
      <c r="P68" s="268"/>
      <c r="Q68" s="268"/>
      <c r="R68" s="268"/>
      <c r="S68" s="268"/>
      <c r="T68" s="268"/>
      <c r="U68" s="268"/>
      <c r="V68" s="268"/>
      <c r="W68" s="268"/>
      <c r="X68" s="268"/>
      <c r="Y68" s="268"/>
      <c r="Z68" s="268"/>
      <c r="CD68" s="270"/>
    </row>
    <row r="69" spans="9:82">
      <c r="I69" s="29"/>
      <c r="J69" s="29"/>
      <c r="K69" s="29"/>
      <c r="L69" s="29"/>
      <c r="M69" s="29"/>
      <c r="N69" s="29"/>
      <c r="O69" s="29"/>
      <c r="P69" s="29"/>
      <c r="Q69" s="29"/>
      <c r="R69" s="29"/>
      <c r="S69" s="29"/>
      <c r="T69" s="29"/>
      <c r="U69" s="29"/>
      <c r="V69" s="29"/>
      <c r="W69" s="29"/>
      <c r="X69" s="29"/>
      <c r="Y69" s="29"/>
      <c r="Z69" s="29"/>
    </row>
    <row r="70" spans="9:82">
      <c r="I70" s="29"/>
      <c r="J70" s="29"/>
      <c r="K70" s="29"/>
      <c r="L70" s="29"/>
      <c r="M70" s="29"/>
      <c r="N70" s="29"/>
      <c r="O70" s="29"/>
      <c r="P70" s="29"/>
      <c r="Q70" s="29"/>
      <c r="R70" s="29"/>
      <c r="S70" s="29"/>
      <c r="T70" s="29"/>
      <c r="U70" s="29"/>
      <c r="V70" s="29"/>
      <c r="W70" s="29"/>
      <c r="X70" s="29"/>
      <c r="Y70" s="29"/>
      <c r="Z70" s="29"/>
    </row>
    <row r="71" spans="9:82">
      <c r="I71" s="29"/>
      <c r="J71" s="29"/>
      <c r="K71" s="29"/>
      <c r="L71" s="29"/>
      <c r="M71" s="29"/>
      <c r="N71" s="29"/>
      <c r="O71" s="29"/>
      <c r="P71" s="29"/>
      <c r="Q71" s="29"/>
      <c r="R71" s="29"/>
      <c r="S71" s="29"/>
      <c r="T71" s="29"/>
      <c r="U71" s="29"/>
      <c r="V71" s="29"/>
      <c r="W71" s="29"/>
      <c r="X71" s="29"/>
      <c r="Y71" s="29"/>
      <c r="Z71" s="29"/>
    </row>
    <row r="72" spans="9:82">
      <c r="I72" s="29"/>
      <c r="J72" s="29"/>
      <c r="K72" s="29"/>
      <c r="L72" s="29"/>
      <c r="M72" s="29"/>
      <c r="N72" s="29"/>
      <c r="O72" s="29"/>
      <c r="P72" s="29"/>
      <c r="Q72" s="29"/>
      <c r="R72" s="29"/>
      <c r="S72" s="29"/>
      <c r="T72" s="29"/>
      <c r="U72" s="29"/>
      <c r="V72" s="29"/>
      <c r="W72" s="29"/>
      <c r="X72" s="29"/>
      <c r="Y72" s="29"/>
      <c r="Z72" s="29"/>
    </row>
    <row r="73" spans="9:82">
      <c r="I73" s="29"/>
      <c r="J73" s="29"/>
      <c r="K73" s="29"/>
      <c r="L73" s="29"/>
      <c r="M73" s="29"/>
      <c r="N73" s="29"/>
      <c r="O73" s="29"/>
      <c r="P73" s="29"/>
      <c r="Q73" s="29"/>
      <c r="R73" s="29"/>
      <c r="S73" s="29"/>
      <c r="T73" s="29"/>
      <c r="U73" s="29"/>
      <c r="V73" s="29"/>
      <c r="W73" s="29"/>
      <c r="X73" s="29"/>
      <c r="Y73" s="29"/>
      <c r="Z73" s="29"/>
    </row>
  </sheetData>
  <mergeCells count="10">
    <mergeCell ref="B26:C26"/>
    <mergeCell ref="B27:C27"/>
    <mergeCell ref="B2:AL2"/>
    <mergeCell ref="D4:F4"/>
    <mergeCell ref="Z4:AD4"/>
    <mergeCell ref="B7:B8"/>
    <mergeCell ref="B9:B11"/>
    <mergeCell ref="B12:B16"/>
    <mergeCell ref="B17:B21"/>
    <mergeCell ref="B22:B25"/>
  </mergeCells>
  <phoneticPr fontId="5"/>
  <printOptions horizontalCentered="1" verticalCentered="1"/>
  <pageMargins left="0.59055118110236227" right="0.19685039370078741" top="0.39370078740157483" bottom="0.39370078740157483" header="0.9055118110236221" footer="0.51181102362204722"/>
  <pageSetup paperSize="8" scale="54" orientation="landscape" horizontalDpi="300" verticalDpi="300" r:id="rId1"/>
  <headerFooter alignWithMargins="0">
    <oddHeader>&amp;C&amp;"ＭＳ Ｐゴシック,標準"&amp;26保全・修繕・更新業務の官民分担に関する各案の事業の成立可否</oddHeader>
    <oddFooter>&amp;L&amp;F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K40"/>
  <sheetViews>
    <sheetView view="pageBreakPreview" zoomScaleNormal="100" workbookViewId="0">
      <selection activeCell="D5" sqref="D5"/>
    </sheetView>
  </sheetViews>
  <sheetFormatPr defaultRowHeight="12.75"/>
  <cols>
    <col min="1" max="1" width="12.85546875" customWidth="1"/>
    <col min="2" max="2" width="13.85546875" customWidth="1"/>
    <col min="3" max="3" width="15.7109375" customWidth="1"/>
    <col min="4" max="4" width="14.85546875" customWidth="1"/>
    <col min="5" max="5" width="16.5703125" customWidth="1"/>
    <col min="6" max="6" width="16.28515625" customWidth="1"/>
    <col min="7" max="7" width="16.42578125" customWidth="1"/>
    <col min="8" max="8" width="15.140625" customWidth="1"/>
    <col min="9" max="9" width="17.140625" customWidth="1"/>
    <col min="10" max="10" width="17.7109375" customWidth="1"/>
  </cols>
  <sheetData>
    <row r="1" spans="1:11" s="406" customFormat="1" ht="15" thickBot="1">
      <c r="A1" s="405" t="s">
        <v>201</v>
      </c>
    </row>
    <row r="2" spans="1:11" s="406" customFormat="1" ht="15.75" thickBot="1">
      <c r="A2" s="396" t="s">
        <v>203</v>
      </c>
      <c r="B2" s="400" t="s">
        <v>33</v>
      </c>
      <c r="C2" s="399"/>
      <c r="K2" s="407"/>
    </row>
    <row r="3" spans="1:11" s="406" customFormat="1" ht="15" thickBot="1">
      <c r="A3" s="396" t="s">
        <v>227</v>
      </c>
      <c r="B3" s="400" t="s">
        <v>228</v>
      </c>
      <c r="K3" s="407"/>
    </row>
    <row r="4" spans="1:11" s="406" customFormat="1" ht="15">
      <c r="A4" s="408"/>
      <c r="B4" s="408"/>
      <c r="C4" s="408"/>
      <c r="K4" s="407"/>
    </row>
    <row r="5" spans="1:11">
      <c r="A5" s="390" t="s">
        <v>210</v>
      </c>
      <c r="B5" s="409" t="e">
        <f>'合計　事業価値一覧(14駐車場個別譲渡を前提)'!B5</f>
        <v>#REF!</v>
      </c>
      <c r="C5" s="410" t="s">
        <v>218</v>
      </c>
      <c r="D5" s="406"/>
      <c r="E5" s="407"/>
      <c r="F5" s="406"/>
      <c r="G5" s="406"/>
      <c r="K5" s="384"/>
    </row>
    <row r="6" spans="1:11" ht="15">
      <c r="A6" s="390" t="s">
        <v>211</v>
      </c>
      <c r="B6" s="409" t="e">
        <f>'合計　事業価値一覧(14駐車場個別譲渡を前提)'!B6</f>
        <v>#REF!</v>
      </c>
      <c r="C6" s="408"/>
      <c r="D6" s="406"/>
      <c r="E6" s="407"/>
      <c r="F6" s="406"/>
      <c r="G6" s="406"/>
      <c r="K6" s="384"/>
    </row>
    <row r="7" spans="1:11" ht="15">
      <c r="A7" s="390" t="s">
        <v>33</v>
      </c>
      <c r="B7" s="409" t="e">
        <f>SUM(B5:B6)</f>
        <v>#REF!</v>
      </c>
      <c r="C7" s="408"/>
      <c r="D7" s="406"/>
      <c r="E7" s="407"/>
      <c r="F7" s="406"/>
      <c r="G7" s="406"/>
      <c r="K7" s="384"/>
    </row>
    <row r="8" spans="1:11" ht="15">
      <c r="A8" s="394" t="s">
        <v>212</v>
      </c>
      <c r="B8" s="411"/>
      <c r="C8" s="408"/>
      <c r="D8" s="406"/>
      <c r="E8" s="407"/>
      <c r="F8" s="406"/>
      <c r="G8" s="406"/>
      <c r="K8" s="384"/>
    </row>
    <row r="9" spans="1:11" ht="15">
      <c r="A9" s="393" t="s">
        <v>206</v>
      </c>
      <c r="B9" s="415"/>
      <c r="C9" s="408"/>
      <c r="D9" s="406"/>
      <c r="E9" s="407"/>
      <c r="F9" s="406"/>
      <c r="G9" s="406"/>
      <c r="K9" s="384"/>
    </row>
    <row r="10" spans="1:11" ht="15">
      <c r="A10" s="391"/>
      <c r="B10" s="408"/>
      <c r="C10" s="408"/>
      <c r="D10" s="406"/>
      <c r="E10" s="407"/>
      <c r="F10" s="406"/>
      <c r="G10" s="406"/>
      <c r="K10" s="384"/>
    </row>
    <row r="11" spans="1:11">
      <c r="A11" s="390" t="s">
        <v>196</v>
      </c>
      <c r="B11" s="412">
        <v>0.05</v>
      </c>
      <c r="C11" s="406"/>
      <c r="D11" s="406"/>
      <c r="E11" s="406"/>
      <c r="F11" s="406"/>
      <c r="G11" s="406"/>
    </row>
    <row r="12" spans="1:11">
      <c r="A12" s="386" t="s">
        <v>208</v>
      </c>
      <c r="B12" s="981" t="s">
        <v>230</v>
      </c>
      <c r="C12" s="982"/>
      <c r="D12" s="983"/>
      <c r="E12" s="981" t="s">
        <v>209</v>
      </c>
      <c r="F12" s="982"/>
      <c r="G12" s="983"/>
    </row>
    <row r="13" spans="1:11">
      <c r="A13" s="386" t="s">
        <v>207</v>
      </c>
      <c r="B13" s="385" t="s">
        <v>213</v>
      </c>
      <c r="C13" s="385" t="s">
        <v>214</v>
      </c>
      <c r="D13" s="385" t="s">
        <v>219</v>
      </c>
      <c r="E13" s="385" t="s">
        <v>213</v>
      </c>
      <c r="F13" s="385" t="s">
        <v>214</v>
      </c>
      <c r="G13" s="385" t="s">
        <v>219</v>
      </c>
    </row>
    <row r="14" spans="1:11">
      <c r="A14" s="386" t="s">
        <v>202</v>
      </c>
      <c r="B14" s="385"/>
      <c r="C14" s="385"/>
      <c r="D14" s="385"/>
      <c r="E14" s="385"/>
      <c r="F14" s="385"/>
      <c r="G14" s="385"/>
    </row>
    <row r="15" spans="1:11">
      <c r="A15" s="413">
        <v>10</v>
      </c>
      <c r="B15" s="409" t="e">
        <f>#REF!</f>
        <v>#REF!</v>
      </c>
      <c r="C15" s="409"/>
      <c r="D15" s="409"/>
      <c r="E15" s="409" t="e">
        <f>#REF!</f>
        <v>#REF!</v>
      </c>
      <c r="F15" s="409"/>
      <c r="G15" s="409"/>
    </row>
    <row r="16" spans="1:11">
      <c r="A16" s="413">
        <v>15</v>
      </c>
      <c r="B16" s="409" t="e">
        <f>#REF!</f>
        <v>#REF!</v>
      </c>
      <c r="C16" s="409"/>
      <c r="D16" s="409"/>
      <c r="E16" s="409" t="e">
        <f>#REF!</f>
        <v>#REF!</v>
      </c>
      <c r="F16" s="409"/>
      <c r="G16" s="409"/>
    </row>
    <row r="17" spans="1:7">
      <c r="A17" s="413">
        <v>20</v>
      </c>
      <c r="B17" s="409" t="e">
        <f>#REF!</f>
        <v>#REF!</v>
      </c>
      <c r="C17" s="409"/>
      <c r="D17" s="409"/>
      <c r="E17" s="409" t="e">
        <f>#REF!</f>
        <v>#REF!</v>
      </c>
      <c r="F17" s="409"/>
      <c r="G17" s="409"/>
    </row>
    <row r="18" spans="1:7">
      <c r="A18" s="414"/>
      <c r="B18" s="406"/>
      <c r="C18" s="406"/>
      <c r="D18" s="406"/>
      <c r="E18" s="406"/>
      <c r="F18" s="406"/>
      <c r="G18" s="406"/>
    </row>
    <row r="19" spans="1:7">
      <c r="A19" s="406"/>
      <c r="B19" s="406"/>
      <c r="C19" s="406"/>
      <c r="D19" s="406"/>
      <c r="E19" s="406"/>
      <c r="F19" s="406"/>
      <c r="G19" s="406"/>
    </row>
    <row r="20" spans="1:7">
      <c r="A20" s="390" t="s">
        <v>196</v>
      </c>
      <c r="B20" s="412">
        <v>0.1</v>
      </c>
      <c r="C20" s="406"/>
      <c r="D20" s="406"/>
      <c r="E20" s="406"/>
      <c r="F20" s="406"/>
      <c r="G20" s="406"/>
    </row>
    <row r="21" spans="1:7">
      <c r="A21" s="386" t="s">
        <v>208</v>
      </c>
      <c r="B21" s="981" t="s">
        <v>230</v>
      </c>
      <c r="C21" s="982"/>
      <c r="D21" s="983"/>
      <c r="E21" s="981" t="s">
        <v>209</v>
      </c>
      <c r="F21" s="982"/>
      <c r="G21" s="983"/>
    </row>
    <row r="22" spans="1:7">
      <c r="A22" s="386" t="s">
        <v>207</v>
      </c>
      <c r="B22" s="385" t="s">
        <v>213</v>
      </c>
      <c r="C22" s="385" t="s">
        <v>214</v>
      </c>
      <c r="D22" s="385" t="s">
        <v>219</v>
      </c>
      <c r="E22" s="385" t="s">
        <v>213</v>
      </c>
      <c r="F22" s="385" t="s">
        <v>214</v>
      </c>
      <c r="G22" s="385" t="s">
        <v>219</v>
      </c>
    </row>
    <row r="23" spans="1:7">
      <c r="A23" s="386" t="s">
        <v>202</v>
      </c>
      <c r="B23" s="385"/>
      <c r="C23" s="385"/>
      <c r="D23" s="385"/>
      <c r="E23" s="385"/>
      <c r="F23" s="385"/>
      <c r="G23" s="385"/>
    </row>
    <row r="24" spans="1:7">
      <c r="A24" s="388">
        <v>10</v>
      </c>
      <c r="B24" s="409" t="e">
        <f>#REF!</f>
        <v>#REF!</v>
      </c>
      <c r="C24" s="409"/>
      <c r="D24" s="409"/>
      <c r="E24" s="409" t="e">
        <f>#REF!</f>
        <v>#REF!</v>
      </c>
      <c r="F24" s="409"/>
      <c r="G24" s="409"/>
    </row>
    <row r="25" spans="1:7">
      <c r="A25" s="388">
        <v>15</v>
      </c>
      <c r="B25" s="409" t="e">
        <f>#REF!</f>
        <v>#REF!</v>
      </c>
      <c r="C25" s="409"/>
      <c r="D25" s="409"/>
      <c r="E25" s="409" t="e">
        <f>#REF!</f>
        <v>#REF!</v>
      </c>
      <c r="F25" s="409"/>
      <c r="G25" s="409"/>
    </row>
    <row r="26" spans="1:7">
      <c r="A26" s="388">
        <v>20</v>
      </c>
      <c r="B26" s="409" t="e">
        <f>#REF!</f>
        <v>#REF!</v>
      </c>
      <c r="C26" s="409"/>
      <c r="D26" s="409"/>
      <c r="E26" s="409" t="e">
        <f>#REF!</f>
        <v>#REF!</v>
      </c>
      <c r="F26" s="409"/>
      <c r="G26" s="409"/>
    </row>
    <row r="27" spans="1:7" s="406" customFormat="1"/>
    <row r="28" spans="1:7" s="406" customFormat="1"/>
    <row r="29" spans="1:7">
      <c r="A29" s="390" t="s">
        <v>196</v>
      </c>
      <c r="B29" s="389">
        <v>0.15</v>
      </c>
      <c r="C29" s="406"/>
      <c r="D29" s="406"/>
      <c r="E29" s="406"/>
      <c r="F29" s="406"/>
      <c r="G29" s="406"/>
    </row>
    <row r="30" spans="1:7">
      <c r="A30" s="386" t="s">
        <v>208</v>
      </c>
      <c r="B30" s="981" t="s">
        <v>230</v>
      </c>
      <c r="C30" s="982"/>
      <c r="D30" s="983"/>
      <c r="E30" s="981" t="s">
        <v>209</v>
      </c>
      <c r="F30" s="982"/>
      <c r="G30" s="983"/>
    </row>
    <row r="31" spans="1:7">
      <c r="A31" s="386" t="s">
        <v>207</v>
      </c>
      <c r="B31" s="385" t="s">
        <v>213</v>
      </c>
      <c r="C31" s="385" t="s">
        <v>214</v>
      </c>
      <c r="D31" s="385" t="s">
        <v>219</v>
      </c>
      <c r="E31" s="385" t="s">
        <v>213</v>
      </c>
      <c r="F31" s="385" t="s">
        <v>214</v>
      </c>
      <c r="G31" s="385" t="s">
        <v>219</v>
      </c>
    </row>
    <row r="32" spans="1:7">
      <c r="A32" s="386" t="s">
        <v>202</v>
      </c>
      <c r="B32" s="385"/>
      <c r="C32" s="385"/>
      <c r="D32" s="385"/>
      <c r="E32" s="385"/>
      <c r="F32" s="385"/>
      <c r="G32" s="385"/>
    </row>
    <row r="33" spans="1:7" s="406" customFormat="1">
      <c r="A33" s="413">
        <v>10</v>
      </c>
      <c r="B33" s="409" t="e">
        <f>#REF!</f>
        <v>#REF!</v>
      </c>
      <c r="C33" s="409"/>
      <c r="D33" s="409"/>
      <c r="E33" s="409" t="e">
        <f>#REF!</f>
        <v>#REF!</v>
      </c>
      <c r="F33" s="409"/>
      <c r="G33" s="409"/>
    </row>
    <row r="34" spans="1:7" s="406" customFormat="1">
      <c r="A34" s="413">
        <v>15</v>
      </c>
      <c r="B34" s="409" t="e">
        <f>#REF!</f>
        <v>#REF!</v>
      </c>
      <c r="C34" s="409"/>
      <c r="D34" s="409"/>
      <c r="E34" s="409" t="e">
        <f>#REF!</f>
        <v>#REF!</v>
      </c>
      <c r="F34" s="409"/>
      <c r="G34" s="409"/>
    </row>
    <row r="35" spans="1:7" s="406" customFormat="1">
      <c r="A35" s="413">
        <v>20</v>
      </c>
      <c r="B35" s="409" t="e">
        <f>#REF!</f>
        <v>#REF!</v>
      </c>
      <c r="C35" s="409"/>
      <c r="D35" s="409"/>
      <c r="E35" s="409" t="e">
        <f>#REF!</f>
        <v>#REF!</v>
      </c>
      <c r="F35" s="409"/>
      <c r="G35" s="409"/>
    </row>
    <row r="36" spans="1:7" s="406" customFormat="1"/>
    <row r="37" spans="1:7" s="406" customFormat="1">
      <c r="A37" s="407" t="s">
        <v>220</v>
      </c>
    </row>
    <row r="38" spans="1:7" s="406" customFormat="1">
      <c r="A38" s="407" t="s">
        <v>213</v>
      </c>
      <c r="B38" s="407" t="s">
        <v>221</v>
      </c>
    </row>
    <row r="39" spans="1:7" s="406" customFormat="1">
      <c r="A39" s="407" t="s">
        <v>215</v>
      </c>
      <c r="B39" s="407" t="s">
        <v>222</v>
      </c>
    </row>
    <row r="40" spans="1:7" s="406" customFormat="1">
      <c r="A40" s="407" t="s">
        <v>219</v>
      </c>
      <c r="B40" s="407" t="s">
        <v>223</v>
      </c>
    </row>
  </sheetData>
  <mergeCells count="6">
    <mergeCell ref="B30:D30"/>
    <mergeCell ref="E30:G30"/>
    <mergeCell ref="B12:D12"/>
    <mergeCell ref="E12:G12"/>
    <mergeCell ref="B21:D21"/>
    <mergeCell ref="E21:G21"/>
  </mergeCells>
  <phoneticPr fontId="5"/>
  <pageMargins left="0.78700000000000003" right="0.78700000000000003" top="0.98399999999999999" bottom="0.98399999999999999" header="0.51200000000000001" footer="0.51200000000000001"/>
  <pageSetup paperSize="9" scale="80" orientation="portrait"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2:BM70"/>
  <sheetViews>
    <sheetView topLeftCell="B1" zoomScale="75" zoomScaleNormal="75" workbookViewId="0">
      <pane xSplit="2" ySplit="6" topLeftCell="D19" activePane="bottomRight" state="frozen"/>
      <selection activeCell="C11" sqref="C11"/>
      <selection pane="topRight" activeCell="C11" sqref="C11"/>
      <selection pane="bottomLeft" activeCell="C11" sqref="C11"/>
      <selection pane="bottomRight" activeCell="C11" sqref="C11"/>
    </sheetView>
  </sheetViews>
  <sheetFormatPr defaultColWidth="10.28515625" defaultRowHeight="14.25" outlineLevelCol="1"/>
  <cols>
    <col min="1" max="1" width="10.28515625" style="1" customWidth="1"/>
    <col min="2" max="2" width="5.85546875" style="1" customWidth="1"/>
    <col min="3" max="3" width="23" style="1" customWidth="1"/>
    <col min="4" max="4" width="15.5703125" style="1" customWidth="1"/>
    <col min="5" max="5" width="16.140625" style="1" customWidth="1"/>
    <col min="6" max="6" width="14" style="1" customWidth="1"/>
    <col min="7" max="7" width="14.140625" style="1" customWidth="1"/>
    <col min="8" max="8" width="14.140625" style="1" hidden="1" customWidth="1"/>
    <col min="9" max="9" width="14.42578125" style="1" customWidth="1"/>
    <col min="10" max="10" width="14.42578125" style="1" hidden="1" customWidth="1"/>
    <col min="11" max="11" width="15.85546875" style="1" customWidth="1"/>
    <col min="12" max="12" width="14.42578125" style="1" customWidth="1"/>
    <col min="13" max="13" width="21.28515625" style="1" customWidth="1"/>
    <col min="14" max="14" width="14.42578125" style="1" hidden="1" customWidth="1"/>
    <col min="15" max="15" width="14.42578125" style="1" customWidth="1"/>
    <col min="16" max="16" width="14.42578125" style="1" hidden="1" customWidth="1"/>
    <col min="17" max="17" width="14.42578125" style="1" customWidth="1"/>
    <col min="18" max="19" width="15" style="1" customWidth="1"/>
    <col min="20" max="21" width="14.42578125" style="1" customWidth="1"/>
    <col min="22" max="22" width="9.140625" style="1" customWidth="1"/>
    <col min="23" max="24" width="14.42578125" style="1" customWidth="1"/>
    <col min="25" max="25" width="26.28515625" style="1" customWidth="1"/>
    <col min="26" max="30" width="14.42578125" style="1" customWidth="1"/>
    <col min="31" max="36" width="16" style="1" customWidth="1"/>
    <col min="37" max="37" width="14.42578125" style="1" customWidth="1"/>
    <col min="38" max="38" width="15.42578125" style="1" customWidth="1"/>
    <col min="39" max="39" width="29.28515625" style="1" customWidth="1"/>
    <col min="40" max="41" width="17.85546875" style="1" hidden="1" customWidth="1"/>
    <col min="42" max="42" width="17.140625" style="1" hidden="1" customWidth="1"/>
    <col min="43" max="43" width="17" style="1" hidden="1" customWidth="1" outlineLevel="1"/>
    <col min="44" max="45" width="17" style="1" hidden="1" customWidth="1"/>
    <col min="46" max="46" width="10.28515625" style="1" hidden="1" customWidth="1"/>
    <col min="47" max="47" width="16.140625" style="1" hidden="1" customWidth="1"/>
    <col min="48" max="48" width="18.140625" style="1" hidden="1" customWidth="1"/>
    <col min="49" max="50" width="19.140625" style="1" hidden="1" customWidth="1"/>
    <col min="51" max="52" width="16.140625" style="1" hidden="1" customWidth="1" outlineLevel="1"/>
    <col min="53" max="56" width="18.140625" style="1" hidden="1" customWidth="1" outlineLevel="1"/>
    <col min="57" max="57" width="15.28515625" style="2" hidden="1" customWidth="1"/>
    <col min="58" max="58" width="19.140625" style="1" hidden="1" customWidth="1"/>
    <col min="59" max="61" width="19.140625" style="1" hidden="1" customWidth="1" outlineLevel="1"/>
    <col min="62" max="62" width="43.28515625" style="1" hidden="1" customWidth="1"/>
    <col min="63" max="65" width="19.140625" style="1" hidden="1" customWidth="1"/>
    <col min="66" max="16384" width="10.28515625" style="1"/>
  </cols>
  <sheetData>
    <row r="2" spans="2:65">
      <c r="B2" s="1163"/>
      <c r="C2" s="1163"/>
      <c r="D2" s="1163"/>
      <c r="E2" s="1163"/>
      <c r="F2" s="1163"/>
      <c r="G2" s="1163"/>
      <c r="H2" s="1163"/>
      <c r="I2" s="1163"/>
      <c r="J2" s="1163"/>
      <c r="K2" s="1163"/>
      <c r="L2" s="1163"/>
      <c r="M2" s="1163"/>
      <c r="N2" s="1163"/>
      <c r="O2" s="1163"/>
      <c r="P2" s="1163"/>
      <c r="Q2" s="1163"/>
      <c r="R2" s="1163"/>
      <c r="S2" s="1163"/>
      <c r="T2" s="1163"/>
      <c r="U2" s="1163"/>
      <c r="V2" s="1163"/>
      <c r="W2" s="1163"/>
      <c r="X2" s="1163"/>
      <c r="Y2" s="1163"/>
      <c r="Z2" s="1163"/>
      <c r="AA2" s="1163"/>
      <c r="AB2" s="1163"/>
      <c r="AC2" s="1163"/>
      <c r="AD2" s="1163"/>
      <c r="AE2" s="1163"/>
      <c r="AF2" s="1163"/>
      <c r="AG2" s="1163"/>
      <c r="AH2" s="1163"/>
      <c r="AI2" s="1163"/>
      <c r="AJ2" s="1163"/>
      <c r="AK2" s="1163"/>
      <c r="AL2" s="1163"/>
      <c r="BK2" s="3"/>
    </row>
    <row r="3" spans="2:65" ht="31.5" thickBot="1">
      <c r="B3" s="254" t="s">
        <v>109</v>
      </c>
      <c r="AA3" s="3"/>
      <c r="AB3" s="3"/>
      <c r="AC3" s="3"/>
      <c r="AK3" s="4"/>
      <c r="AL3" s="4"/>
      <c r="AN3" s="1" t="s">
        <v>3</v>
      </c>
    </row>
    <row r="4" spans="2:65" s="222" customFormat="1" ht="24" customHeight="1" thickBot="1">
      <c r="D4" s="1164" t="s">
        <v>4</v>
      </c>
      <c r="E4" s="1165"/>
      <c r="F4" s="1165"/>
      <c r="G4" s="224"/>
      <c r="H4" s="224"/>
      <c r="I4" s="223" t="s">
        <v>0</v>
      </c>
      <c r="J4" s="224"/>
      <c r="K4" s="224"/>
      <c r="L4" s="224"/>
      <c r="M4" s="224"/>
      <c r="N4" s="224"/>
      <c r="O4" s="224"/>
      <c r="P4" s="224"/>
      <c r="Q4" s="224"/>
      <c r="R4" s="224"/>
      <c r="S4" s="224"/>
      <c r="T4" s="225"/>
      <c r="U4" s="231" t="s">
        <v>98</v>
      </c>
      <c r="V4" s="226"/>
      <c r="W4" s="227"/>
      <c r="X4" s="228" t="s">
        <v>99</v>
      </c>
      <c r="Y4" s="229" t="s">
        <v>114</v>
      </c>
      <c r="Z4" s="1174" t="s">
        <v>100</v>
      </c>
      <c r="AA4" s="1175"/>
      <c r="AB4" s="1175"/>
      <c r="AC4" s="1175"/>
      <c r="AD4" s="1176"/>
      <c r="AE4" s="224" t="s">
        <v>101</v>
      </c>
      <c r="AF4" s="224"/>
      <c r="AG4" s="224"/>
      <c r="AH4" s="224"/>
      <c r="AI4" s="224"/>
      <c r="AJ4" s="224"/>
      <c r="AK4" s="232" t="s">
        <v>102</v>
      </c>
      <c r="AL4" s="225"/>
      <c r="AY4" s="222" t="s">
        <v>5</v>
      </c>
      <c r="BE4" s="230"/>
    </row>
    <row r="5" spans="2:65" s="2" customFormat="1" ht="57.75" customHeight="1" thickBot="1">
      <c r="B5" s="7"/>
      <c r="C5" s="6"/>
      <c r="D5" s="8" t="s">
        <v>153</v>
      </c>
      <c r="E5" s="9" t="s">
        <v>7</v>
      </c>
      <c r="F5" s="10" t="s">
        <v>154</v>
      </c>
      <c r="G5" s="11" t="s">
        <v>1</v>
      </c>
      <c r="H5" s="235"/>
      <c r="I5" s="12" t="s">
        <v>155</v>
      </c>
      <c r="J5" s="9" t="s">
        <v>10</v>
      </c>
      <c r="K5" s="13" t="s">
        <v>156</v>
      </c>
      <c r="L5" s="13" t="s">
        <v>157</v>
      </c>
      <c r="M5" s="13" t="s">
        <v>158</v>
      </c>
      <c r="N5" s="14" t="s">
        <v>1</v>
      </c>
      <c r="O5" s="14" t="s">
        <v>14</v>
      </c>
      <c r="P5" s="8" t="s">
        <v>15</v>
      </c>
      <c r="Q5" s="15" t="s">
        <v>16</v>
      </c>
      <c r="R5" s="16" t="s">
        <v>160</v>
      </c>
      <c r="S5" s="17" t="s">
        <v>161</v>
      </c>
      <c r="T5" s="11" t="e">
        <f>#REF!</f>
        <v>#REF!</v>
      </c>
      <c r="U5" s="11" t="e">
        <f>#REF!</f>
        <v>#REF!</v>
      </c>
      <c r="V5" s="18" t="e">
        <f>#REF!</f>
        <v>#REF!</v>
      </c>
      <c r="W5" s="11" t="e">
        <f>#REF!</f>
        <v>#REF!</v>
      </c>
      <c r="X5" s="19" t="e">
        <f>#REF!</f>
        <v>#REF!</v>
      </c>
      <c r="Y5" s="20" t="e">
        <f>#REF!</f>
        <v>#REF!</v>
      </c>
      <c r="Z5" s="12" t="e">
        <f>#REF!</f>
        <v>#REF!</v>
      </c>
      <c r="AA5" s="21" t="e">
        <f>#REF!</f>
        <v>#REF!</v>
      </c>
      <c r="AB5" s="21" t="e">
        <f>#REF!</f>
        <v>#REF!</v>
      </c>
      <c r="AC5" s="8" t="e">
        <f>#REF!</f>
        <v>#REF!</v>
      </c>
      <c r="AD5" s="22" t="e">
        <f>#REF!</f>
        <v>#REF!</v>
      </c>
      <c r="AE5" s="23" t="e">
        <f>#REF!</f>
        <v>#REF!</v>
      </c>
      <c r="AF5" s="14" t="e">
        <f>#REF!</f>
        <v>#REF!</v>
      </c>
      <c r="AG5" s="24" t="e">
        <f>#REF!</f>
        <v>#REF!</v>
      </c>
      <c r="AH5" s="25" t="e">
        <f>#REF!</f>
        <v>#REF!</v>
      </c>
      <c r="AI5" s="25" t="e">
        <f>#REF!</f>
        <v>#REF!</v>
      </c>
      <c r="AJ5" s="26" t="e">
        <f>#REF!</f>
        <v>#REF!</v>
      </c>
      <c r="AK5" s="27" t="e">
        <f>#REF!</f>
        <v>#REF!</v>
      </c>
      <c r="AL5" s="27" t="e">
        <f>#REF!</f>
        <v>#REF!</v>
      </c>
      <c r="AN5" s="8" t="s">
        <v>152</v>
      </c>
      <c r="AO5" s="8" t="s">
        <v>81</v>
      </c>
      <c r="AP5" s="9" t="s">
        <v>82</v>
      </c>
      <c r="AQ5" s="9" t="s">
        <v>83</v>
      </c>
      <c r="AR5" s="28" t="s">
        <v>33</v>
      </c>
      <c r="AS5" s="28" t="s">
        <v>34</v>
      </c>
      <c r="AU5" s="8" t="s">
        <v>159</v>
      </c>
      <c r="AV5" s="28"/>
      <c r="AW5" s="28" t="s">
        <v>33</v>
      </c>
      <c r="AX5" s="29"/>
      <c r="AY5" s="8" t="s">
        <v>37</v>
      </c>
      <c r="AZ5" s="9" t="s">
        <v>38</v>
      </c>
      <c r="BA5" s="9" t="s">
        <v>39</v>
      </c>
      <c r="BB5" s="5" t="s">
        <v>33</v>
      </c>
      <c r="BC5" s="30"/>
      <c r="BD5" s="30"/>
      <c r="BE5" s="8" t="s">
        <v>40</v>
      </c>
      <c r="BF5" s="8" t="s">
        <v>41</v>
      </c>
      <c r="BG5" s="8" t="s">
        <v>42</v>
      </c>
      <c r="BH5" s="31" t="s">
        <v>43</v>
      </c>
      <c r="BI5" s="31" t="s">
        <v>44</v>
      </c>
      <c r="BJ5" s="32"/>
      <c r="BK5" s="33" t="s">
        <v>45</v>
      </c>
      <c r="BL5" s="33" t="s">
        <v>46</v>
      </c>
      <c r="BM5" s="33" t="s">
        <v>47</v>
      </c>
    </row>
    <row r="6" spans="2:65" ht="15.75" customHeight="1" thickBot="1">
      <c r="B6" s="35"/>
      <c r="C6" s="36"/>
      <c r="D6" s="37"/>
      <c r="E6" s="38"/>
      <c r="F6" s="39"/>
      <c r="G6" s="40"/>
      <c r="H6" s="236"/>
      <c r="I6" s="41"/>
      <c r="J6" s="42"/>
      <c r="K6" s="42"/>
      <c r="L6" s="42"/>
      <c r="M6" s="42"/>
      <c r="N6" s="43"/>
      <c r="O6" s="43"/>
      <c r="P6" s="43"/>
      <c r="Q6" s="44"/>
      <c r="R6" s="45"/>
      <c r="S6" s="46"/>
      <c r="T6" s="47"/>
      <c r="U6" s="40"/>
      <c r="V6" s="48"/>
      <c r="W6" s="40"/>
      <c r="X6" s="49"/>
      <c r="Y6" s="50"/>
      <c r="Z6" s="41"/>
      <c r="AA6" s="51"/>
      <c r="AB6" s="51"/>
      <c r="AC6" s="43"/>
      <c r="AD6" s="52"/>
      <c r="AE6" s="53"/>
      <c r="AF6" s="54"/>
      <c r="AG6" s="55"/>
      <c r="AH6" s="56"/>
      <c r="AI6" s="56"/>
      <c r="AJ6" s="57"/>
      <c r="AK6" s="58"/>
      <c r="AL6" s="58"/>
      <c r="AN6" s="37"/>
      <c r="AO6" s="37"/>
      <c r="AP6" s="38"/>
      <c r="AQ6" s="38"/>
      <c r="AR6" s="38"/>
      <c r="AS6" s="38"/>
      <c r="AU6" s="37"/>
      <c r="AV6" s="38"/>
      <c r="AW6" s="38"/>
      <c r="AX6" s="39"/>
      <c r="AY6" s="59"/>
      <c r="AZ6" s="38"/>
      <c r="BA6" s="38"/>
      <c r="BB6" s="38"/>
      <c r="BC6" s="39"/>
      <c r="BD6" s="39"/>
      <c r="BE6" s="37"/>
      <c r="BF6" s="37"/>
      <c r="BG6" s="37"/>
      <c r="BH6" s="60"/>
      <c r="BI6" s="60"/>
      <c r="BJ6" s="60"/>
      <c r="BK6" s="37"/>
      <c r="BL6" s="37"/>
      <c r="BM6" s="37"/>
    </row>
    <row r="7" spans="2:65" ht="2.25" customHeight="1">
      <c r="B7" s="1172" t="s">
        <v>48</v>
      </c>
      <c r="C7" s="77"/>
      <c r="D7" s="77"/>
      <c r="E7" s="36"/>
      <c r="F7" s="78"/>
      <c r="G7" s="79"/>
      <c r="H7" s="237"/>
      <c r="I7" s="80"/>
      <c r="J7" s="81"/>
      <c r="K7" s="81"/>
      <c r="L7" s="81"/>
      <c r="M7" s="81"/>
      <c r="N7" s="77">
        <f>SUM(I7:M7)/1000</f>
        <v>0</v>
      </c>
      <c r="O7" s="77"/>
      <c r="P7" s="77"/>
      <c r="Q7" s="82"/>
      <c r="R7" s="83"/>
      <c r="S7" s="84"/>
      <c r="T7" s="79"/>
      <c r="U7" s="79"/>
      <c r="V7" s="85"/>
      <c r="W7" s="79"/>
      <c r="X7" s="86"/>
      <c r="Y7" s="87"/>
      <c r="Z7" s="80"/>
      <c r="AA7" s="88"/>
      <c r="AB7" s="88"/>
      <c r="AC7" s="77"/>
      <c r="AD7" s="89"/>
      <c r="AE7" s="80"/>
      <c r="AF7" s="77"/>
      <c r="AG7" s="89"/>
      <c r="AH7" s="79"/>
      <c r="AI7" s="79"/>
      <c r="AJ7" s="90"/>
      <c r="AK7" s="91"/>
      <c r="AL7" s="91"/>
      <c r="AN7" s="77"/>
      <c r="AO7" s="77"/>
      <c r="AP7" s="36"/>
      <c r="AQ7" s="36"/>
      <c r="AR7" s="36"/>
      <c r="AS7" s="36"/>
      <c r="AU7" s="77"/>
      <c r="AV7" s="36"/>
      <c r="AW7" s="36"/>
      <c r="AX7" s="29"/>
      <c r="AY7" s="77"/>
      <c r="AZ7" s="36"/>
      <c r="BA7" s="36"/>
      <c r="BB7" s="36"/>
      <c r="BC7" s="29"/>
      <c r="BD7" s="29"/>
      <c r="BE7" s="92"/>
      <c r="BF7" s="77"/>
      <c r="BG7" s="77"/>
      <c r="BH7" s="93"/>
      <c r="BI7" s="93"/>
      <c r="BJ7" s="93"/>
      <c r="BK7" s="77"/>
      <c r="BL7" s="77"/>
      <c r="BM7" s="77"/>
    </row>
    <row r="8" spans="2:65" ht="39" customHeight="1">
      <c r="B8" s="1173"/>
      <c r="C8" s="94" t="s">
        <v>49</v>
      </c>
      <c r="D8" s="94" t="e">
        <f>#REF!</f>
        <v>#REF!</v>
      </c>
      <c r="E8" s="95" t="e">
        <f>#REF!</f>
        <v>#REF!</v>
      </c>
      <c r="F8" s="96" t="e">
        <f>#REF!</f>
        <v>#REF!</v>
      </c>
      <c r="G8" s="97" t="e">
        <f>SUM(E8:F8)</f>
        <v>#REF!</v>
      </c>
      <c r="H8" s="238"/>
      <c r="I8" s="98" t="e">
        <f>#REF!</f>
        <v>#REF!</v>
      </c>
      <c r="J8" s="99" t="e">
        <f>#REF!</f>
        <v>#REF!</v>
      </c>
      <c r="K8" s="99" t="e">
        <f>#REF!</f>
        <v>#REF!</v>
      </c>
      <c r="L8" s="99" t="e">
        <f>#REF!</f>
        <v>#REF!</v>
      </c>
      <c r="M8" s="99" t="e">
        <f>#REF!</f>
        <v>#REF!</v>
      </c>
      <c r="N8" s="94" t="e">
        <f>#REF!</f>
        <v>#REF!</v>
      </c>
      <c r="O8" s="94" t="e">
        <f>#REF!</f>
        <v>#REF!</v>
      </c>
      <c r="P8" s="94" t="e">
        <f>#REF!</f>
        <v>#REF!</v>
      </c>
      <c r="Q8" s="100" t="e">
        <f>#REF!</f>
        <v>#REF!</v>
      </c>
      <c r="R8" s="101" t="e">
        <f>#REF!</f>
        <v>#REF!</v>
      </c>
      <c r="S8" s="102" t="e">
        <f>#REF!</f>
        <v>#REF!</v>
      </c>
      <c r="T8" s="97" t="e">
        <f>I8-J8+K8+L8+M8+Q8+R8+S8</f>
        <v>#REF!</v>
      </c>
      <c r="U8" s="97" t="e">
        <f>G8-T8</f>
        <v>#REF!</v>
      </c>
      <c r="V8" s="103" t="e">
        <f t="shared" ref="V8:V25" si="0">U8/G8</f>
        <v>#REF!</v>
      </c>
      <c r="W8" s="97" t="e">
        <f t="shared" ref="W8:W25" si="1">MAX((U8*0.4),0)</f>
        <v>#REF!</v>
      </c>
      <c r="X8" s="104" t="e">
        <f t="shared" ref="X8:X25" si="2">U8-W8</f>
        <v>#REF!</v>
      </c>
      <c r="Y8" s="105" t="e">
        <f t="shared" ref="Y8:Y25" si="3">SUM(X8,Q8)</f>
        <v>#REF!</v>
      </c>
      <c r="Z8" s="98" t="e">
        <f t="shared" ref="Z8:Z25" si="4">$Y8/5%</f>
        <v>#REF!</v>
      </c>
      <c r="AA8" s="106" t="e">
        <f>$Y8/6.66%</f>
        <v>#REF!</v>
      </c>
      <c r="AB8" s="106" t="e">
        <f>$Y8/10%</f>
        <v>#REF!</v>
      </c>
      <c r="AC8" s="94" t="e">
        <f t="shared" ref="AC8:AC25" si="5">$Y8/15%</f>
        <v>#REF!</v>
      </c>
      <c r="AD8" s="107" t="e">
        <f t="shared" ref="AD8:AD25" si="6">$Y8/20%</f>
        <v>#REF!</v>
      </c>
      <c r="AE8" s="98" t="e">
        <f>#REF!</f>
        <v>#REF!</v>
      </c>
      <c r="AF8" s="94" t="e">
        <f>#REF!</f>
        <v>#REF!</v>
      </c>
      <c r="AG8" s="107" t="e">
        <f>#REF!</f>
        <v>#REF!</v>
      </c>
      <c r="AH8" s="97" t="e">
        <f>#REF!</f>
        <v>#REF!</v>
      </c>
      <c r="AI8" s="97" t="e">
        <f>#REF!</f>
        <v>#REF!</v>
      </c>
      <c r="AJ8" s="108" t="e">
        <f t="shared" ref="AJ8:AJ25" si="7">SUM(AE8:AI8)</f>
        <v>#REF!</v>
      </c>
      <c r="AK8" s="109" t="e">
        <f t="shared" ref="AK8:AK25" si="8">IF((AA8-AJ8)&gt;0,"○","×")</f>
        <v>#REF!</v>
      </c>
      <c r="AL8" s="109" t="e">
        <f>IF((AB8-AJ8)&gt;0,"○","×")</f>
        <v>#REF!</v>
      </c>
      <c r="AN8" s="94">
        <v>109666</v>
      </c>
      <c r="AO8" s="94">
        <v>111112</v>
      </c>
      <c r="AP8" s="95">
        <v>115169</v>
      </c>
      <c r="AQ8" s="95">
        <v>100771</v>
      </c>
      <c r="AR8" s="95">
        <f>SUM(AN8:AP8)</f>
        <v>335947</v>
      </c>
      <c r="AS8" s="95">
        <f>AR8/3</f>
        <v>111982.33333333333</v>
      </c>
      <c r="AU8" s="94">
        <v>1759</v>
      </c>
      <c r="AV8" s="95"/>
      <c r="AW8" s="95">
        <f t="shared" ref="AW8:AW25" si="9">SUM(AU8:AV8)</f>
        <v>1759</v>
      </c>
      <c r="AX8" s="29"/>
      <c r="AY8" s="94">
        <v>277234</v>
      </c>
      <c r="AZ8" s="95">
        <v>35408</v>
      </c>
      <c r="BA8" s="95"/>
      <c r="BB8" s="95">
        <v>328875</v>
      </c>
      <c r="BC8" s="110">
        <f>AY8/BB8</f>
        <v>0.84297681489927789</v>
      </c>
      <c r="BD8" s="111" t="e">
        <f>AJ8*BC8*0.04</f>
        <v>#REF!</v>
      </c>
      <c r="BE8" s="112" t="s">
        <v>50</v>
      </c>
      <c r="BF8" s="94">
        <v>163</v>
      </c>
      <c r="BG8" s="94"/>
      <c r="BH8" s="113" t="e">
        <f t="shared" ref="BH8:BH25" si="10">I8/$BF8</f>
        <v>#REF!</v>
      </c>
      <c r="BI8" s="113" t="e">
        <f t="shared" ref="BI8:BI18" si="11">I8/$BG8</f>
        <v>#REF!</v>
      </c>
      <c r="BJ8" s="114" t="s">
        <v>51</v>
      </c>
      <c r="BK8" s="94" t="e">
        <f>K8/$BF$8</f>
        <v>#REF!</v>
      </c>
      <c r="BL8" s="94" t="e">
        <f>U8/$BF$8</f>
        <v>#REF!</v>
      </c>
      <c r="BM8" s="94" t="e">
        <f>Y8/$BF$8</f>
        <v>#REF!</v>
      </c>
    </row>
    <row r="9" spans="2:65" ht="39" customHeight="1">
      <c r="B9" s="1169" t="s">
        <v>52</v>
      </c>
      <c r="C9" s="115" t="s">
        <v>53</v>
      </c>
      <c r="D9" s="115" t="e">
        <f>#REF!</f>
        <v>#REF!</v>
      </c>
      <c r="E9" s="116" t="e">
        <f>#REF!</f>
        <v>#REF!</v>
      </c>
      <c r="F9" s="117" t="e">
        <f>#REF!</f>
        <v>#REF!</v>
      </c>
      <c r="G9" s="118" t="e">
        <f>SUM(E9:F9)</f>
        <v>#REF!</v>
      </c>
      <c r="H9" s="239"/>
      <c r="I9" s="119" t="e">
        <f>#REF!</f>
        <v>#REF!</v>
      </c>
      <c r="J9" s="116" t="e">
        <f>#REF!</f>
        <v>#REF!</v>
      </c>
      <c r="K9" s="99" t="e">
        <f>#REF!</f>
        <v>#REF!</v>
      </c>
      <c r="L9" s="116" t="e">
        <f>#REF!</f>
        <v>#REF!</v>
      </c>
      <c r="M9" s="313" t="e">
        <f>#REF!</f>
        <v>#REF!</v>
      </c>
      <c r="N9" s="114" t="e">
        <f>#REF!</f>
        <v>#REF!</v>
      </c>
      <c r="O9" s="114" t="e">
        <f>#REF!</f>
        <v>#REF!</v>
      </c>
      <c r="P9" s="115" t="e">
        <f>#REF!</f>
        <v>#REF!</v>
      </c>
      <c r="Q9" s="120" t="e">
        <f>#REF!</f>
        <v>#REF!</v>
      </c>
      <c r="R9" s="121" t="e">
        <f>#REF!</f>
        <v>#REF!</v>
      </c>
      <c r="S9" s="122" t="e">
        <f>#REF!</f>
        <v>#REF!</v>
      </c>
      <c r="T9" s="97" t="e">
        <f>I9-J9+K9+L9+M9+Q9+R9+S9</f>
        <v>#REF!</v>
      </c>
      <c r="U9" s="118" t="e">
        <f>G9-T9</f>
        <v>#REF!</v>
      </c>
      <c r="V9" s="123" t="e">
        <f t="shared" si="0"/>
        <v>#REF!</v>
      </c>
      <c r="W9" s="118" t="e">
        <f t="shared" si="1"/>
        <v>#REF!</v>
      </c>
      <c r="X9" s="124" t="e">
        <f t="shared" si="2"/>
        <v>#REF!</v>
      </c>
      <c r="Y9" s="125" t="e">
        <f t="shared" si="3"/>
        <v>#REF!</v>
      </c>
      <c r="Z9" s="119" t="e">
        <f t="shared" si="4"/>
        <v>#REF!</v>
      </c>
      <c r="AA9" s="126" t="e">
        <f>$Y9/6.66%</f>
        <v>#REF!</v>
      </c>
      <c r="AB9" s="126" t="e">
        <f>$Y9/10%</f>
        <v>#REF!</v>
      </c>
      <c r="AC9" s="115" t="e">
        <f t="shared" si="5"/>
        <v>#REF!</v>
      </c>
      <c r="AD9" s="107" t="e">
        <f t="shared" si="6"/>
        <v>#REF!</v>
      </c>
      <c r="AE9" s="119" t="e">
        <f>#REF!</f>
        <v>#REF!</v>
      </c>
      <c r="AF9" s="115" t="e">
        <f>#REF!</f>
        <v>#REF!</v>
      </c>
      <c r="AG9" s="107" t="e">
        <f>#REF!</f>
        <v>#REF!</v>
      </c>
      <c r="AH9" s="118" t="e">
        <f>#REF!</f>
        <v>#REF!</v>
      </c>
      <c r="AI9" s="118" t="e">
        <f>#REF!</f>
        <v>#REF!</v>
      </c>
      <c r="AJ9" s="127" t="e">
        <f t="shared" si="7"/>
        <v>#REF!</v>
      </c>
      <c r="AK9" s="128" t="e">
        <f t="shared" si="8"/>
        <v>#REF!</v>
      </c>
      <c r="AL9" s="128" t="e">
        <f>IF((AB9-AJ9)&gt;0,"○","×")</f>
        <v>#REF!</v>
      </c>
      <c r="AN9" s="115">
        <v>32728</v>
      </c>
      <c r="AO9" s="115">
        <v>34046</v>
      </c>
      <c r="AP9" s="116">
        <v>34816</v>
      </c>
      <c r="AQ9" s="116">
        <v>35871</v>
      </c>
      <c r="AR9" s="116">
        <f>SUM(AN9:AP9)</f>
        <v>101590</v>
      </c>
      <c r="AS9" s="116">
        <f t="shared" ref="AS9:AS20" si="12">AR9/3</f>
        <v>33863.333333333336</v>
      </c>
      <c r="AU9" s="115">
        <v>6</v>
      </c>
      <c r="AV9" s="116"/>
      <c r="AW9" s="116">
        <f t="shared" si="9"/>
        <v>6</v>
      </c>
      <c r="AX9" s="29"/>
      <c r="AY9" s="115">
        <v>53762</v>
      </c>
      <c r="AZ9" s="116">
        <v>915</v>
      </c>
      <c r="BA9" s="116"/>
      <c r="BB9" s="116">
        <v>59310</v>
      </c>
      <c r="BC9" s="110">
        <f>AY9/BB9</f>
        <v>0.90645759568369588</v>
      </c>
      <c r="BD9" s="110"/>
      <c r="BE9" s="129" t="s">
        <v>50</v>
      </c>
      <c r="BF9" s="115">
        <v>100</v>
      </c>
      <c r="BG9" s="115"/>
      <c r="BH9" s="114" t="e">
        <f t="shared" si="10"/>
        <v>#REF!</v>
      </c>
      <c r="BI9" s="114" t="e">
        <f t="shared" si="11"/>
        <v>#REF!</v>
      </c>
      <c r="BJ9" s="114" t="s">
        <v>54</v>
      </c>
      <c r="BK9" s="115" t="e">
        <f>K9/$BF$8</f>
        <v>#REF!</v>
      </c>
      <c r="BL9" s="115" t="e">
        <f>U9/$BF$8</f>
        <v>#REF!</v>
      </c>
      <c r="BM9" s="115" t="e">
        <f>Y9/$BF$8</f>
        <v>#REF!</v>
      </c>
    </row>
    <row r="10" spans="2:65" ht="39" customHeight="1">
      <c r="B10" s="1169"/>
      <c r="C10" s="130" t="s">
        <v>55</v>
      </c>
      <c r="D10" s="130" t="e">
        <f>#REF!</f>
        <v>#REF!</v>
      </c>
      <c r="E10" s="131" t="e">
        <f>#REF!</f>
        <v>#REF!</v>
      </c>
      <c r="F10" s="29" t="e">
        <f>#REF!</f>
        <v>#REF!</v>
      </c>
      <c r="G10" s="132" t="e">
        <f>SUM(E10:F10)</f>
        <v>#REF!</v>
      </c>
      <c r="H10" s="240"/>
      <c r="I10" s="133" t="e">
        <f>#REF!</f>
        <v>#REF!</v>
      </c>
      <c r="J10" s="131" t="e">
        <f>#REF!</f>
        <v>#REF!</v>
      </c>
      <c r="K10" s="99" t="e">
        <f>#REF!</f>
        <v>#REF!</v>
      </c>
      <c r="L10" s="131" t="e">
        <f>#REF!</f>
        <v>#REF!</v>
      </c>
      <c r="M10" s="131" t="e">
        <f>#REF!</f>
        <v>#REF!</v>
      </c>
      <c r="N10" s="130" t="e">
        <f>#REF!</f>
        <v>#REF!</v>
      </c>
      <c r="O10" s="130" t="e">
        <f>#REF!</f>
        <v>#REF!</v>
      </c>
      <c r="P10" s="130" t="e">
        <f>#REF!</f>
        <v>#REF!</v>
      </c>
      <c r="Q10" s="134" t="e">
        <f>#REF!</f>
        <v>#REF!</v>
      </c>
      <c r="R10" s="135" t="e">
        <f>#REF!</f>
        <v>#REF!</v>
      </c>
      <c r="S10" s="136" t="e">
        <f>#REF!</f>
        <v>#REF!</v>
      </c>
      <c r="T10" s="97" t="e">
        <f>I10-J10+K10+L10+M10+Q10+R10+S10</f>
        <v>#REF!</v>
      </c>
      <c r="U10" s="132" t="e">
        <f>G10-T10</f>
        <v>#REF!</v>
      </c>
      <c r="V10" s="137" t="e">
        <f t="shared" si="0"/>
        <v>#REF!</v>
      </c>
      <c r="W10" s="132" t="e">
        <f t="shared" si="1"/>
        <v>#REF!</v>
      </c>
      <c r="X10" s="138" t="e">
        <f t="shared" si="2"/>
        <v>#REF!</v>
      </c>
      <c r="Y10" s="139" t="e">
        <f t="shared" si="3"/>
        <v>#REF!</v>
      </c>
      <c r="Z10" s="133" t="e">
        <f t="shared" si="4"/>
        <v>#REF!</v>
      </c>
      <c r="AA10" s="140" t="e">
        <f>$Y10/6.66%</f>
        <v>#REF!</v>
      </c>
      <c r="AB10" s="140" t="e">
        <f>$Y10/10%</f>
        <v>#REF!</v>
      </c>
      <c r="AC10" s="130" t="e">
        <f t="shared" si="5"/>
        <v>#REF!</v>
      </c>
      <c r="AD10" s="141" t="e">
        <f t="shared" si="6"/>
        <v>#REF!</v>
      </c>
      <c r="AE10" s="133" t="e">
        <f>#REF!</f>
        <v>#REF!</v>
      </c>
      <c r="AF10" s="130" t="e">
        <f>#REF!</f>
        <v>#REF!</v>
      </c>
      <c r="AG10" s="141" t="e">
        <f>#REF!</f>
        <v>#REF!</v>
      </c>
      <c r="AH10" s="132" t="e">
        <f>#REF!</f>
        <v>#REF!</v>
      </c>
      <c r="AI10" s="132" t="e">
        <f>#REF!</f>
        <v>#REF!</v>
      </c>
      <c r="AJ10" s="142" t="e">
        <f t="shared" si="7"/>
        <v>#REF!</v>
      </c>
      <c r="AK10" s="143" t="e">
        <f t="shared" si="8"/>
        <v>#REF!</v>
      </c>
      <c r="AL10" s="143" t="e">
        <f>IF((AB10-AJ10)&gt;0,"○","×")</f>
        <v>#REF!</v>
      </c>
      <c r="AN10" s="130">
        <v>45978</v>
      </c>
      <c r="AO10" s="130">
        <v>52161</v>
      </c>
      <c r="AP10" s="131">
        <v>59330</v>
      </c>
      <c r="AQ10" s="131">
        <v>55191</v>
      </c>
      <c r="AR10" s="131">
        <f>SUM(AN10:AP10)</f>
        <v>157469</v>
      </c>
      <c r="AS10" s="131">
        <f t="shared" si="12"/>
        <v>52489.666666666664</v>
      </c>
      <c r="AU10" s="130">
        <v>568</v>
      </c>
      <c r="AV10" s="131"/>
      <c r="AW10" s="131">
        <f t="shared" si="9"/>
        <v>568</v>
      </c>
      <c r="AX10" s="29"/>
      <c r="AY10" s="130">
        <v>141693</v>
      </c>
      <c r="AZ10" s="131">
        <v>3718</v>
      </c>
      <c r="BA10" s="131"/>
      <c r="BB10" s="131">
        <v>155549</v>
      </c>
      <c r="BC10" s="110">
        <f>AY10/BB10</f>
        <v>0.91092196028261196</v>
      </c>
      <c r="BD10" s="110"/>
      <c r="BE10" s="144" t="s">
        <v>56</v>
      </c>
      <c r="BF10" s="130">
        <v>154</v>
      </c>
      <c r="BG10" s="130"/>
      <c r="BH10" s="145" t="e">
        <f t="shared" si="10"/>
        <v>#REF!</v>
      </c>
      <c r="BI10" s="145" t="e">
        <f t="shared" si="11"/>
        <v>#REF!</v>
      </c>
      <c r="BJ10" s="145"/>
      <c r="BK10" s="130" t="e">
        <f>K10/$BF$8</f>
        <v>#REF!</v>
      </c>
      <c r="BL10" s="130" t="e">
        <f>U10/$BF$8</f>
        <v>#REF!</v>
      </c>
      <c r="BM10" s="130" t="e">
        <f>Y10/$BF$8</f>
        <v>#REF!</v>
      </c>
    </row>
    <row r="11" spans="2:65" ht="39" customHeight="1" thickBot="1">
      <c r="B11" s="1170"/>
      <c r="C11" s="146" t="s">
        <v>1</v>
      </c>
      <c r="D11" s="146" t="e">
        <f>SUM(D8:D10)</f>
        <v>#REF!</v>
      </c>
      <c r="E11" s="147" t="e">
        <f>SUM(E8:E10)</f>
        <v>#REF!</v>
      </c>
      <c r="F11" s="148" t="e">
        <f>SUM(F8:F10)</f>
        <v>#REF!</v>
      </c>
      <c r="G11" s="149" t="e">
        <f>SUM(G8:G10)</f>
        <v>#REF!</v>
      </c>
      <c r="H11" s="241" t="e">
        <f>(D11+F11)/1000</f>
        <v>#REF!</v>
      </c>
      <c r="I11" s="150" t="e">
        <f>SUM(I8:I10)</f>
        <v>#REF!</v>
      </c>
      <c r="J11" s="147" t="e">
        <f>SUM(J8:J10)</f>
        <v>#REF!</v>
      </c>
      <c r="K11" s="147" t="e">
        <f>SUM(K8:K10)</f>
        <v>#REF!</v>
      </c>
      <c r="L11" s="147" t="e">
        <f>SUM(L8:L10)</f>
        <v>#REF!</v>
      </c>
      <c r="M11" s="147" t="e">
        <f>SUM(M8:M10)</f>
        <v>#REF!</v>
      </c>
      <c r="N11" s="146" t="e">
        <f>SUM(I11:M11)/1000</f>
        <v>#REF!</v>
      </c>
      <c r="O11" s="146" t="e">
        <f t="shared" ref="O11:U11" si="13">SUM(O8:O10)</f>
        <v>#REF!</v>
      </c>
      <c r="P11" s="146" t="e">
        <f t="shared" si="13"/>
        <v>#REF!</v>
      </c>
      <c r="Q11" s="151" t="e">
        <f t="shared" si="13"/>
        <v>#REF!</v>
      </c>
      <c r="R11" s="152" t="e">
        <f t="shared" si="13"/>
        <v>#REF!</v>
      </c>
      <c r="S11" s="153" t="e">
        <f t="shared" si="13"/>
        <v>#REF!</v>
      </c>
      <c r="T11" s="149" t="e">
        <f t="shared" si="13"/>
        <v>#REF!</v>
      </c>
      <c r="U11" s="149" t="e">
        <f t="shared" si="13"/>
        <v>#REF!</v>
      </c>
      <c r="V11" s="154" t="e">
        <f t="shared" si="0"/>
        <v>#REF!</v>
      </c>
      <c r="W11" s="149" t="e">
        <f t="shared" si="1"/>
        <v>#REF!</v>
      </c>
      <c r="X11" s="155" t="e">
        <f t="shared" si="2"/>
        <v>#REF!</v>
      </c>
      <c r="Y11" s="156" t="e">
        <f t="shared" si="3"/>
        <v>#REF!</v>
      </c>
      <c r="Z11" s="150" t="e">
        <f t="shared" si="4"/>
        <v>#REF!</v>
      </c>
      <c r="AA11" s="157" t="e">
        <f t="shared" ref="AA11:AA25" si="14">$Y11/6.66%</f>
        <v>#REF!</v>
      </c>
      <c r="AB11" s="157" t="e">
        <f t="shared" ref="AB11:AB25" si="15">$Y11/10%</f>
        <v>#REF!</v>
      </c>
      <c r="AC11" s="146" t="e">
        <f t="shared" si="5"/>
        <v>#REF!</v>
      </c>
      <c r="AD11" s="158" t="e">
        <f t="shared" si="6"/>
        <v>#REF!</v>
      </c>
      <c r="AE11" s="150" t="e">
        <f>SUM(AE8:AE10)</f>
        <v>#REF!</v>
      </c>
      <c r="AF11" s="146" t="e">
        <f>SUM(AF8:AF10)</f>
        <v>#REF!</v>
      </c>
      <c r="AG11" s="158" t="e">
        <f>SUM(AG8:AG10)</f>
        <v>#REF!</v>
      </c>
      <c r="AH11" s="149" t="e">
        <f>SUM(AH8:AH10)</f>
        <v>#REF!</v>
      </c>
      <c r="AI11" s="149" t="e">
        <f>SUM(AI8:AI10)</f>
        <v>#REF!</v>
      </c>
      <c r="AJ11" s="159" t="e">
        <f t="shared" si="7"/>
        <v>#REF!</v>
      </c>
      <c r="AK11" s="160" t="e">
        <f t="shared" si="8"/>
        <v>#REF!</v>
      </c>
      <c r="AL11" s="160" t="e">
        <f>IF((AB11-AJ11)&gt;0,"○","×")</f>
        <v>#REF!</v>
      </c>
      <c r="AN11" s="146">
        <f t="shared" ref="AN11:AS11" si="16">SUM(AN8:AN10)</f>
        <v>188372</v>
      </c>
      <c r="AO11" s="146">
        <f t="shared" si="16"/>
        <v>197319</v>
      </c>
      <c r="AP11" s="147">
        <f t="shared" si="16"/>
        <v>209315</v>
      </c>
      <c r="AQ11" s="147">
        <f t="shared" si="16"/>
        <v>191833</v>
      </c>
      <c r="AR11" s="147">
        <f t="shared" si="16"/>
        <v>595006</v>
      </c>
      <c r="AS11" s="147">
        <f t="shared" si="16"/>
        <v>198335.33333333331</v>
      </c>
      <c r="AU11" s="146">
        <f>SUM(AU8:AU10)</f>
        <v>2333</v>
      </c>
      <c r="AV11" s="147">
        <f>SUM(AV8:AV10)</f>
        <v>0</v>
      </c>
      <c r="AW11" s="147">
        <f t="shared" si="9"/>
        <v>2333</v>
      </c>
      <c r="AX11" s="29"/>
      <c r="AY11" s="146"/>
      <c r="AZ11" s="147"/>
      <c r="BA11" s="147"/>
      <c r="BB11" s="147"/>
      <c r="BC11" s="110"/>
      <c r="BD11" s="110"/>
      <c r="BE11" s="161"/>
      <c r="BF11" s="146">
        <f>SUM(BF8:BF10)</f>
        <v>417</v>
      </c>
      <c r="BG11" s="146">
        <f>SUM(BG8:BG10)</f>
        <v>0</v>
      </c>
      <c r="BH11" s="162" t="e">
        <f t="shared" si="10"/>
        <v>#REF!</v>
      </c>
      <c r="BI11" s="162" t="e">
        <f t="shared" si="11"/>
        <v>#REF!</v>
      </c>
      <c r="BJ11" s="162"/>
      <c r="BK11" s="146" t="e">
        <f>SUM(BK8:BK10)</f>
        <v>#REF!</v>
      </c>
      <c r="BL11" s="146" t="e">
        <f>SUM(BL8:BL10)</f>
        <v>#REF!</v>
      </c>
      <c r="BM11" s="146" t="e">
        <f>SUM(BM8:BM10)</f>
        <v>#REF!</v>
      </c>
    </row>
    <row r="12" spans="2:65" ht="39" customHeight="1">
      <c r="B12" s="1171" t="s">
        <v>2</v>
      </c>
      <c r="C12" s="77" t="s">
        <v>57</v>
      </c>
      <c r="D12" s="77" t="e">
        <f>#REF!</f>
        <v>#REF!</v>
      </c>
      <c r="E12" s="36" t="e">
        <f>#REF!</f>
        <v>#REF!</v>
      </c>
      <c r="F12" s="78"/>
      <c r="G12" s="79" t="e">
        <f>SUM(E12:F12)</f>
        <v>#REF!</v>
      </c>
      <c r="H12" s="237"/>
      <c r="I12" s="80" t="e">
        <f>#REF!</f>
        <v>#REF!</v>
      </c>
      <c r="J12" s="36" t="e">
        <f>#REF!</f>
        <v>#REF!</v>
      </c>
      <c r="K12" s="36" t="e">
        <f>#REF!</f>
        <v>#REF!</v>
      </c>
      <c r="L12" s="36" t="e">
        <f>#REF!</f>
        <v>#REF!</v>
      </c>
      <c r="M12" s="36" t="e">
        <f>#REF!</f>
        <v>#REF!</v>
      </c>
      <c r="N12" s="77" t="e">
        <f>#REF!</f>
        <v>#REF!</v>
      </c>
      <c r="O12" s="77" t="e">
        <f>#REF!</f>
        <v>#REF!</v>
      </c>
      <c r="P12" s="77" t="e">
        <f>#REF!</f>
        <v>#REF!</v>
      </c>
      <c r="Q12" s="82" t="e">
        <f>#REF!</f>
        <v>#REF!</v>
      </c>
      <c r="R12" s="83" t="e">
        <f>#REF!</f>
        <v>#REF!</v>
      </c>
      <c r="S12" s="84" t="e">
        <f>#REF!</f>
        <v>#REF!</v>
      </c>
      <c r="T12" s="97" t="e">
        <f>I12-J12+K12+L12+M12+Q12+R12+S12</f>
        <v>#REF!</v>
      </c>
      <c r="U12" s="79" t="e">
        <f>G12-T12</f>
        <v>#REF!</v>
      </c>
      <c r="V12" s="85" t="e">
        <f t="shared" si="0"/>
        <v>#REF!</v>
      </c>
      <c r="W12" s="79" t="e">
        <f t="shared" si="1"/>
        <v>#REF!</v>
      </c>
      <c r="X12" s="86" t="e">
        <f t="shared" si="2"/>
        <v>#REF!</v>
      </c>
      <c r="Y12" s="87" t="e">
        <f t="shared" si="3"/>
        <v>#REF!</v>
      </c>
      <c r="Z12" s="80" t="e">
        <f t="shared" si="4"/>
        <v>#REF!</v>
      </c>
      <c r="AA12" s="88" t="e">
        <f>$Y12/6.66%</f>
        <v>#REF!</v>
      </c>
      <c r="AB12" s="88" t="e">
        <f t="shared" si="15"/>
        <v>#REF!</v>
      </c>
      <c r="AC12" s="77" t="e">
        <f t="shared" si="5"/>
        <v>#REF!</v>
      </c>
      <c r="AD12" s="89" t="e">
        <f t="shared" si="6"/>
        <v>#REF!</v>
      </c>
      <c r="AE12" s="80" t="e">
        <f>#REF!</f>
        <v>#REF!</v>
      </c>
      <c r="AF12" s="77" t="e">
        <f>#REF!</f>
        <v>#REF!</v>
      </c>
      <c r="AG12" s="89" t="e">
        <f>#REF!</f>
        <v>#REF!</v>
      </c>
      <c r="AH12" s="79" t="e">
        <f>#REF!</f>
        <v>#REF!</v>
      </c>
      <c r="AI12" s="79" t="e">
        <f>#REF!</f>
        <v>#REF!</v>
      </c>
      <c r="AJ12" s="90" t="e">
        <f t="shared" si="7"/>
        <v>#REF!</v>
      </c>
      <c r="AK12" s="163" t="e">
        <f t="shared" si="8"/>
        <v>#REF!</v>
      </c>
      <c r="AL12" s="163" t="e">
        <f t="shared" ref="AL12:AL21" si="17">IF((AB12-AJ12)&gt;0,"○","×")</f>
        <v>#REF!</v>
      </c>
      <c r="AN12" s="77">
        <v>74248</v>
      </c>
      <c r="AO12" s="77">
        <v>78912</v>
      </c>
      <c r="AP12" s="36">
        <v>76148</v>
      </c>
      <c r="AQ12" s="36">
        <v>55490</v>
      </c>
      <c r="AR12" s="36">
        <f t="shared" ref="AR12:AR24" si="18">SUM(AN12:AP12)</f>
        <v>229308</v>
      </c>
      <c r="AS12" s="36">
        <f t="shared" si="12"/>
        <v>76436</v>
      </c>
      <c r="AU12" s="77">
        <v>816</v>
      </c>
      <c r="AV12" s="36"/>
      <c r="AW12" s="36">
        <f t="shared" si="9"/>
        <v>816</v>
      </c>
      <c r="AX12" s="29"/>
      <c r="AY12" s="77">
        <v>131413</v>
      </c>
      <c r="AZ12" s="36">
        <v>14348</v>
      </c>
      <c r="BA12" s="36"/>
      <c r="BB12" s="36">
        <v>155803</v>
      </c>
      <c r="BC12" s="110">
        <f>AY12/BB12</f>
        <v>0.84345615938075647</v>
      </c>
      <c r="BD12" s="110"/>
      <c r="BE12" s="92" t="s">
        <v>50</v>
      </c>
      <c r="BF12" s="77">
        <v>200</v>
      </c>
      <c r="BG12" s="77"/>
      <c r="BH12" s="93" t="e">
        <f t="shared" si="10"/>
        <v>#REF!</v>
      </c>
      <c r="BI12" s="93" t="e">
        <f t="shared" si="11"/>
        <v>#REF!</v>
      </c>
      <c r="BJ12" s="93"/>
      <c r="BK12" s="77" t="e">
        <f>K12/$BF$8</f>
        <v>#REF!</v>
      </c>
      <c r="BL12" s="77" t="e">
        <f>U12/$BF$8</f>
        <v>#REF!</v>
      </c>
      <c r="BM12" s="77" t="e">
        <f>Y12/$BF$8</f>
        <v>#REF!</v>
      </c>
    </row>
    <row r="13" spans="2:65" ht="39" customHeight="1">
      <c r="B13" s="1169"/>
      <c r="C13" s="115" t="s">
        <v>58</v>
      </c>
      <c r="D13" s="115" t="e">
        <f>#REF!</f>
        <v>#REF!</v>
      </c>
      <c r="E13" s="116" t="e">
        <f>#REF!</f>
        <v>#REF!</v>
      </c>
      <c r="F13" s="117"/>
      <c r="G13" s="118" t="e">
        <f>SUM(E13:F13)</f>
        <v>#REF!</v>
      </c>
      <c r="H13" s="239"/>
      <c r="I13" s="119" t="e">
        <f>#REF!</f>
        <v>#REF!</v>
      </c>
      <c r="J13" s="116" t="e">
        <f>#REF!</f>
        <v>#REF!</v>
      </c>
      <c r="K13" s="116" t="e">
        <f>#REF!</f>
        <v>#REF!</v>
      </c>
      <c r="L13" s="116" t="e">
        <f>#REF!</f>
        <v>#REF!</v>
      </c>
      <c r="M13" s="116" t="e">
        <f>#REF!</f>
        <v>#REF!</v>
      </c>
      <c r="N13" s="115" t="e">
        <f>#REF!</f>
        <v>#REF!</v>
      </c>
      <c r="O13" s="115" t="e">
        <f>#REF!</f>
        <v>#REF!</v>
      </c>
      <c r="P13" s="115" t="e">
        <f>#REF!</f>
        <v>#REF!</v>
      </c>
      <c r="Q13" s="120" t="e">
        <f>#REF!</f>
        <v>#REF!</v>
      </c>
      <c r="R13" s="121" t="e">
        <f>#REF!</f>
        <v>#REF!</v>
      </c>
      <c r="S13" s="122" t="e">
        <f>#REF!</f>
        <v>#REF!</v>
      </c>
      <c r="T13" s="97" t="e">
        <f>I13-J13+K13+L13+M13+Q13+R13+S13</f>
        <v>#REF!</v>
      </c>
      <c r="U13" s="118" t="e">
        <f>G13-T13</f>
        <v>#REF!</v>
      </c>
      <c r="V13" s="123" t="e">
        <f t="shared" si="0"/>
        <v>#REF!</v>
      </c>
      <c r="W13" s="118" t="e">
        <f t="shared" si="1"/>
        <v>#REF!</v>
      </c>
      <c r="X13" s="124" t="e">
        <f t="shared" si="2"/>
        <v>#REF!</v>
      </c>
      <c r="Y13" s="125" t="e">
        <f t="shared" si="3"/>
        <v>#REF!</v>
      </c>
      <c r="Z13" s="119" t="e">
        <f t="shared" si="4"/>
        <v>#REF!</v>
      </c>
      <c r="AA13" s="126" t="e">
        <f>$Y13/6.66%</f>
        <v>#REF!</v>
      </c>
      <c r="AB13" s="126" t="e">
        <f t="shared" si="15"/>
        <v>#REF!</v>
      </c>
      <c r="AC13" s="115" t="e">
        <f t="shared" si="5"/>
        <v>#REF!</v>
      </c>
      <c r="AD13" s="164" t="e">
        <f t="shared" si="6"/>
        <v>#REF!</v>
      </c>
      <c r="AE13" s="119" t="e">
        <f>#REF!</f>
        <v>#REF!</v>
      </c>
      <c r="AF13" s="115" t="e">
        <f>#REF!</f>
        <v>#REF!</v>
      </c>
      <c r="AG13" s="164" t="e">
        <f>#REF!</f>
        <v>#REF!</v>
      </c>
      <c r="AH13" s="118" t="e">
        <f>#REF!</f>
        <v>#REF!</v>
      </c>
      <c r="AI13" s="118" t="e">
        <f>#REF!</f>
        <v>#REF!</v>
      </c>
      <c r="AJ13" s="127" t="e">
        <f t="shared" si="7"/>
        <v>#REF!</v>
      </c>
      <c r="AK13" s="128" t="e">
        <f t="shared" si="8"/>
        <v>#REF!</v>
      </c>
      <c r="AL13" s="128" t="e">
        <f t="shared" si="17"/>
        <v>#REF!</v>
      </c>
      <c r="AN13" s="115">
        <v>56781</v>
      </c>
      <c r="AO13" s="115">
        <v>69755</v>
      </c>
      <c r="AP13" s="116">
        <v>77349</v>
      </c>
      <c r="AQ13" s="116">
        <v>68716</v>
      </c>
      <c r="AR13" s="116">
        <f t="shared" si="18"/>
        <v>203885</v>
      </c>
      <c r="AS13" s="116">
        <f t="shared" si="12"/>
        <v>67961.666666666672</v>
      </c>
      <c r="AU13" s="115">
        <v>642</v>
      </c>
      <c r="AV13" s="116"/>
      <c r="AW13" s="116">
        <f t="shared" si="9"/>
        <v>642</v>
      </c>
      <c r="AX13" s="29"/>
      <c r="AY13" s="115">
        <v>29369</v>
      </c>
      <c r="AZ13" s="116">
        <v>8306</v>
      </c>
      <c r="BA13" s="116"/>
      <c r="BB13" s="116">
        <v>51296</v>
      </c>
      <c r="BC13" s="110">
        <f>AY13/BB13</f>
        <v>0.57253976918278227</v>
      </c>
      <c r="BD13" s="110"/>
      <c r="BE13" s="165" t="s">
        <v>59</v>
      </c>
      <c r="BF13" s="166">
        <v>66</v>
      </c>
      <c r="BG13" s="166"/>
      <c r="BH13" s="166" t="e">
        <f t="shared" si="10"/>
        <v>#REF!</v>
      </c>
      <c r="BI13" s="166" t="e">
        <f t="shared" si="11"/>
        <v>#REF!</v>
      </c>
      <c r="BJ13" s="166"/>
      <c r="BK13" s="115" t="e">
        <f>K13/$BF$8</f>
        <v>#REF!</v>
      </c>
      <c r="BL13" s="115" t="e">
        <f>U13/$BF$8</f>
        <v>#REF!</v>
      </c>
      <c r="BM13" s="115" t="e">
        <f>Y13/$BF$8</f>
        <v>#REF!</v>
      </c>
    </row>
    <row r="14" spans="2:65" ht="39" customHeight="1">
      <c r="B14" s="1169"/>
      <c r="C14" s="115" t="s">
        <v>60</v>
      </c>
      <c r="D14" s="115" t="e">
        <f>#REF!</f>
        <v>#REF!</v>
      </c>
      <c r="E14" s="116" t="e">
        <f>#REF!</f>
        <v>#REF!</v>
      </c>
      <c r="F14" s="167"/>
      <c r="G14" s="118" t="e">
        <f>SUM(E14:F14)</f>
        <v>#REF!</v>
      </c>
      <c r="H14" s="239"/>
      <c r="I14" s="119" t="e">
        <f>#REF!</f>
        <v>#REF!</v>
      </c>
      <c r="J14" s="116" t="e">
        <f>#REF!</f>
        <v>#REF!</v>
      </c>
      <c r="K14" s="116" t="e">
        <f>#REF!</f>
        <v>#REF!</v>
      </c>
      <c r="L14" s="116" t="e">
        <f>#REF!</f>
        <v>#REF!</v>
      </c>
      <c r="M14" s="116" t="e">
        <f>#REF!</f>
        <v>#REF!</v>
      </c>
      <c r="N14" s="115" t="e">
        <f>#REF!</f>
        <v>#REF!</v>
      </c>
      <c r="O14" s="115" t="e">
        <f>#REF!</f>
        <v>#REF!</v>
      </c>
      <c r="P14" s="115" t="e">
        <f>#REF!</f>
        <v>#REF!</v>
      </c>
      <c r="Q14" s="120" t="e">
        <f>#REF!</f>
        <v>#REF!</v>
      </c>
      <c r="R14" s="121" t="e">
        <f>#REF!</f>
        <v>#REF!</v>
      </c>
      <c r="S14" s="122" t="e">
        <f>#REF!</f>
        <v>#REF!</v>
      </c>
      <c r="T14" s="97" t="e">
        <f>I14-J14+K14+L14+M14+Q14+R14+S14</f>
        <v>#REF!</v>
      </c>
      <c r="U14" s="118" t="e">
        <f>G14-T14</f>
        <v>#REF!</v>
      </c>
      <c r="V14" s="123" t="e">
        <f t="shared" si="0"/>
        <v>#REF!</v>
      </c>
      <c r="W14" s="118" t="e">
        <f t="shared" si="1"/>
        <v>#REF!</v>
      </c>
      <c r="X14" s="124" t="e">
        <f t="shared" si="2"/>
        <v>#REF!</v>
      </c>
      <c r="Y14" s="125" t="e">
        <f t="shared" si="3"/>
        <v>#REF!</v>
      </c>
      <c r="Z14" s="119" t="e">
        <f t="shared" si="4"/>
        <v>#REF!</v>
      </c>
      <c r="AA14" s="126" t="e">
        <f>$Y14/6.66%</f>
        <v>#REF!</v>
      </c>
      <c r="AB14" s="126" t="e">
        <f t="shared" si="15"/>
        <v>#REF!</v>
      </c>
      <c r="AC14" s="115" t="e">
        <f t="shared" si="5"/>
        <v>#REF!</v>
      </c>
      <c r="AD14" s="164" t="e">
        <f t="shared" si="6"/>
        <v>#REF!</v>
      </c>
      <c r="AE14" s="119" t="e">
        <f>#REF!</f>
        <v>#REF!</v>
      </c>
      <c r="AF14" s="115" t="e">
        <f>#REF!</f>
        <v>#REF!</v>
      </c>
      <c r="AG14" s="164" t="e">
        <f>#REF!</f>
        <v>#REF!</v>
      </c>
      <c r="AH14" s="118" t="e">
        <f>#REF!</f>
        <v>#REF!</v>
      </c>
      <c r="AI14" s="118" t="e">
        <f>#REF!</f>
        <v>#REF!</v>
      </c>
      <c r="AJ14" s="127" t="e">
        <f t="shared" si="7"/>
        <v>#REF!</v>
      </c>
      <c r="AK14" s="128" t="e">
        <f t="shared" si="8"/>
        <v>#REF!</v>
      </c>
      <c r="AL14" s="128" t="e">
        <f t="shared" si="17"/>
        <v>#REF!</v>
      </c>
      <c r="AN14" s="115">
        <v>30822</v>
      </c>
      <c r="AO14" s="115">
        <v>31484</v>
      </c>
      <c r="AP14" s="116">
        <v>31754</v>
      </c>
      <c r="AQ14" s="116">
        <v>26161</v>
      </c>
      <c r="AR14" s="116">
        <f t="shared" si="18"/>
        <v>94060</v>
      </c>
      <c r="AS14" s="116">
        <f t="shared" si="12"/>
        <v>31353.333333333332</v>
      </c>
      <c r="AU14" s="115">
        <v>608</v>
      </c>
      <c r="AV14" s="116"/>
      <c r="AW14" s="116">
        <f t="shared" si="9"/>
        <v>608</v>
      </c>
      <c r="AX14" s="29"/>
      <c r="AY14" s="115">
        <v>163186</v>
      </c>
      <c r="AZ14" s="116">
        <v>10550</v>
      </c>
      <c r="BA14" s="116"/>
      <c r="BB14" s="116">
        <v>211343</v>
      </c>
      <c r="BC14" s="110">
        <f>AY14/BB14</f>
        <v>0.77213818295377656</v>
      </c>
      <c r="BD14" s="110"/>
      <c r="BE14" s="129" t="s">
        <v>59</v>
      </c>
      <c r="BF14" s="115">
        <v>200</v>
      </c>
      <c r="BG14" s="115"/>
      <c r="BH14" s="114" t="e">
        <f t="shared" si="10"/>
        <v>#REF!</v>
      </c>
      <c r="BI14" s="114" t="e">
        <f t="shared" si="11"/>
        <v>#REF!</v>
      </c>
      <c r="BJ14" s="114"/>
      <c r="BK14" s="115" t="e">
        <f>K14/$BF$8</f>
        <v>#REF!</v>
      </c>
      <c r="BL14" s="115" t="e">
        <f>U14/$BF$8</f>
        <v>#REF!</v>
      </c>
      <c r="BM14" s="115" t="e">
        <f>Y14/$BF$8</f>
        <v>#REF!</v>
      </c>
    </row>
    <row r="15" spans="2:65" ht="39" customHeight="1">
      <c r="B15" s="1169"/>
      <c r="C15" s="130" t="s">
        <v>84</v>
      </c>
      <c r="D15" s="130" t="e">
        <f>#REF!</f>
        <v>#REF!</v>
      </c>
      <c r="E15" s="131" t="e">
        <f>#REF!</f>
        <v>#REF!</v>
      </c>
      <c r="F15" s="29" t="e">
        <f>#REF!</f>
        <v>#REF!</v>
      </c>
      <c r="G15" s="132" t="e">
        <f>SUM(E15:F15)</f>
        <v>#REF!</v>
      </c>
      <c r="H15" s="240"/>
      <c r="I15" s="133" t="e">
        <f>#REF!</f>
        <v>#REF!</v>
      </c>
      <c r="J15" s="131" t="e">
        <f>#REF!</f>
        <v>#REF!</v>
      </c>
      <c r="K15" s="131" t="e">
        <f>#REF!</f>
        <v>#REF!</v>
      </c>
      <c r="L15" s="131" t="e">
        <f>#REF!</f>
        <v>#REF!</v>
      </c>
      <c r="M15" s="131" t="e">
        <f>#REF!</f>
        <v>#REF!</v>
      </c>
      <c r="N15" s="130" t="e">
        <f>#REF!</f>
        <v>#REF!</v>
      </c>
      <c r="O15" s="130" t="e">
        <f>#REF!</f>
        <v>#REF!</v>
      </c>
      <c r="P15" s="130" t="e">
        <f>#REF!</f>
        <v>#REF!</v>
      </c>
      <c r="Q15" s="134" t="e">
        <f>#REF!</f>
        <v>#REF!</v>
      </c>
      <c r="R15" s="135" t="e">
        <f>#REF!</f>
        <v>#REF!</v>
      </c>
      <c r="S15" s="136" t="e">
        <f>#REF!</f>
        <v>#REF!</v>
      </c>
      <c r="T15" s="97" t="e">
        <f>I15-J15+K15+L15+M15+Q15+R15+S15</f>
        <v>#REF!</v>
      </c>
      <c r="U15" s="132" t="e">
        <f>G15-T15</f>
        <v>#REF!</v>
      </c>
      <c r="V15" s="137" t="e">
        <f t="shared" si="0"/>
        <v>#REF!</v>
      </c>
      <c r="W15" s="132" t="e">
        <f t="shared" si="1"/>
        <v>#REF!</v>
      </c>
      <c r="X15" s="138" t="e">
        <f t="shared" si="2"/>
        <v>#REF!</v>
      </c>
      <c r="Y15" s="139" t="e">
        <f t="shared" si="3"/>
        <v>#REF!</v>
      </c>
      <c r="Z15" s="133" t="e">
        <f t="shared" si="4"/>
        <v>#REF!</v>
      </c>
      <c r="AA15" s="140" t="e">
        <f t="shared" si="14"/>
        <v>#REF!</v>
      </c>
      <c r="AB15" s="140" t="e">
        <f t="shared" si="15"/>
        <v>#REF!</v>
      </c>
      <c r="AC15" s="130" t="e">
        <f t="shared" si="5"/>
        <v>#REF!</v>
      </c>
      <c r="AD15" s="141" t="e">
        <f t="shared" si="6"/>
        <v>#REF!</v>
      </c>
      <c r="AE15" s="133" t="e">
        <f>#REF!</f>
        <v>#REF!</v>
      </c>
      <c r="AF15" s="130" t="e">
        <f>#REF!</f>
        <v>#REF!</v>
      </c>
      <c r="AG15" s="141" t="e">
        <f>#REF!</f>
        <v>#REF!</v>
      </c>
      <c r="AH15" s="132" t="e">
        <f>#REF!</f>
        <v>#REF!</v>
      </c>
      <c r="AI15" s="132" t="e">
        <f>#REF!</f>
        <v>#REF!</v>
      </c>
      <c r="AJ15" s="142" t="e">
        <f t="shared" si="7"/>
        <v>#REF!</v>
      </c>
      <c r="AK15" s="143" t="e">
        <f t="shared" si="8"/>
        <v>#REF!</v>
      </c>
      <c r="AL15" s="143" t="e">
        <f t="shared" si="17"/>
        <v>#REF!</v>
      </c>
      <c r="AN15" s="130">
        <v>55998</v>
      </c>
      <c r="AO15" s="130">
        <v>57061</v>
      </c>
      <c r="AP15" s="131">
        <v>57915</v>
      </c>
      <c r="AQ15" s="131">
        <v>51079</v>
      </c>
      <c r="AR15" s="131">
        <f t="shared" si="18"/>
        <v>170974</v>
      </c>
      <c r="AS15" s="131">
        <f t="shared" si="12"/>
        <v>56991.333333333336</v>
      </c>
      <c r="AU15" s="130">
        <v>1388</v>
      </c>
      <c r="AV15" s="131"/>
      <c r="AW15" s="131">
        <f t="shared" si="9"/>
        <v>1388</v>
      </c>
      <c r="AX15" s="29"/>
      <c r="AY15" s="130">
        <v>319301</v>
      </c>
      <c r="AZ15" s="131">
        <v>16557</v>
      </c>
      <c r="BA15" s="131"/>
      <c r="BB15" s="131">
        <v>361996</v>
      </c>
      <c r="BC15" s="110">
        <f>AY15/BB15</f>
        <v>0.88205670780892609</v>
      </c>
      <c r="BD15" s="110"/>
      <c r="BE15" s="144" t="s">
        <v>59</v>
      </c>
      <c r="BF15" s="130">
        <v>207</v>
      </c>
      <c r="BG15" s="130"/>
      <c r="BH15" s="145" t="e">
        <f t="shared" si="10"/>
        <v>#REF!</v>
      </c>
      <c r="BI15" s="145" t="e">
        <f t="shared" si="11"/>
        <v>#REF!</v>
      </c>
      <c r="BJ15" s="145"/>
      <c r="BK15" s="130" t="e">
        <f>K15/$BF$8</f>
        <v>#REF!</v>
      </c>
      <c r="BL15" s="130" t="e">
        <f>U15/$BF$8</f>
        <v>#REF!</v>
      </c>
      <c r="BM15" s="130" t="e">
        <f>Y15/$BF$8</f>
        <v>#REF!</v>
      </c>
    </row>
    <row r="16" spans="2:65" ht="39" customHeight="1" thickBot="1">
      <c r="B16" s="1170"/>
      <c r="C16" s="146" t="s">
        <v>1</v>
      </c>
      <c r="D16" s="146" t="e">
        <f>SUM(D12:D15)</f>
        <v>#REF!</v>
      </c>
      <c r="E16" s="147" t="e">
        <f>SUM(E12:E15)</f>
        <v>#REF!</v>
      </c>
      <c r="F16" s="148" t="e">
        <f>SUM(F12:F15)</f>
        <v>#REF!</v>
      </c>
      <c r="G16" s="149" t="e">
        <f>SUM(G12:G15)</f>
        <v>#REF!</v>
      </c>
      <c r="H16" s="241" t="e">
        <f>(D16+F16)/1000</f>
        <v>#REF!</v>
      </c>
      <c r="I16" s="150" t="e">
        <f>SUM(I12:I15)</f>
        <v>#REF!</v>
      </c>
      <c r="J16" s="147" t="e">
        <f>SUM(J12:J15)</f>
        <v>#REF!</v>
      </c>
      <c r="K16" s="147" t="e">
        <f>SUM(K12:K15)</f>
        <v>#REF!</v>
      </c>
      <c r="L16" s="147" t="e">
        <f>SUM(L12:L15)</f>
        <v>#REF!</v>
      </c>
      <c r="M16" s="147" t="e">
        <f>SUM(M12:M15)</f>
        <v>#REF!</v>
      </c>
      <c r="N16" s="146" t="e">
        <f>SUM(I16:M16)/1000</f>
        <v>#REF!</v>
      </c>
      <c r="O16" s="146" t="e">
        <f t="shared" ref="O16:U16" si="19">SUM(O12:O15)</f>
        <v>#REF!</v>
      </c>
      <c r="P16" s="146" t="e">
        <f t="shared" si="19"/>
        <v>#REF!</v>
      </c>
      <c r="Q16" s="151" t="e">
        <f t="shared" si="19"/>
        <v>#REF!</v>
      </c>
      <c r="R16" s="152" t="e">
        <f t="shared" si="19"/>
        <v>#REF!</v>
      </c>
      <c r="S16" s="153" t="e">
        <f t="shared" si="19"/>
        <v>#REF!</v>
      </c>
      <c r="T16" s="149" t="e">
        <f t="shared" si="19"/>
        <v>#REF!</v>
      </c>
      <c r="U16" s="149" t="e">
        <f t="shared" si="19"/>
        <v>#REF!</v>
      </c>
      <c r="V16" s="154" t="e">
        <f t="shared" si="0"/>
        <v>#REF!</v>
      </c>
      <c r="W16" s="149" t="e">
        <f t="shared" si="1"/>
        <v>#REF!</v>
      </c>
      <c r="X16" s="155" t="e">
        <f t="shared" si="2"/>
        <v>#REF!</v>
      </c>
      <c r="Y16" s="156" t="e">
        <f t="shared" si="3"/>
        <v>#REF!</v>
      </c>
      <c r="Z16" s="150" t="e">
        <f t="shared" si="4"/>
        <v>#REF!</v>
      </c>
      <c r="AA16" s="157" t="e">
        <f t="shared" si="14"/>
        <v>#REF!</v>
      </c>
      <c r="AB16" s="157" t="e">
        <f t="shared" si="15"/>
        <v>#REF!</v>
      </c>
      <c r="AC16" s="146" t="e">
        <f t="shared" si="5"/>
        <v>#REF!</v>
      </c>
      <c r="AD16" s="158" t="e">
        <f t="shared" si="6"/>
        <v>#REF!</v>
      </c>
      <c r="AE16" s="150" t="e">
        <f>SUM(AE12:AE15)</f>
        <v>#REF!</v>
      </c>
      <c r="AF16" s="146" t="e">
        <f>SUM(AF12:AF15)</f>
        <v>#REF!</v>
      </c>
      <c r="AG16" s="158" t="e">
        <f>SUM(AG12:AG15)</f>
        <v>#REF!</v>
      </c>
      <c r="AH16" s="149" t="e">
        <f>SUM(AH12:AH15)</f>
        <v>#REF!</v>
      </c>
      <c r="AI16" s="149" t="e">
        <f>SUM(AI12:AI15)</f>
        <v>#REF!</v>
      </c>
      <c r="AJ16" s="159" t="e">
        <f t="shared" si="7"/>
        <v>#REF!</v>
      </c>
      <c r="AK16" s="160" t="e">
        <f t="shared" si="8"/>
        <v>#REF!</v>
      </c>
      <c r="AL16" s="160" t="e">
        <f t="shared" si="17"/>
        <v>#REF!</v>
      </c>
      <c r="AN16" s="146">
        <f t="shared" ref="AN16:AS16" si="20">SUM(AN12:AN15)</f>
        <v>217849</v>
      </c>
      <c r="AO16" s="146">
        <f t="shared" si="20"/>
        <v>237212</v>
      </c>
      <c r="AP16" s="147">
        <f t="shared" si="20"/>
        <v>243166</v>
      </c>
      <c r="AQ16" s="147">
        <f t="shared" si="20"/>
        <v>201446</v>
      </c>
      <c r="AR16" s="147">
        <f t="shared" si="20"/>
        <v>698227</v>
      </c>
      <c r="AS16" s="147">
        <f t="shared" si="20"/>
        <v>232742.33333333337</v>
      </c>
      <c r="AU16" s="146">
        <f>SUM(AU12:AU15)</f>
        <v>3454</v>
      </c>
      <c r="AV16" s="147">
        <f>SUM(AV12:AV15)</f>
        <v>0</v>
      </c>
      <c r="AW16" s="147">
        <f t="shared" si="9"/>
        <v>3454</v>
      </c>
      <c r="AX16" s="29"/>
      <c r="AY16" s="146"/>
      <c r="AZ16" s="147"/>
      <c r="BA16" s="147"/>
      <c r="BB16" s="147"/>
      <c r="BC16" s="110"/>
      <c r="BD16" s="110"/>
      <c r="BE16" s="161"/>
      <c r="BF16" s="146">
        <f>SUM(BF12:BF15)</f>
        <v>673</v>
      </c>
      <c r="BG16" s="146">
        <f>SUM(BG12:BG15)</f>
        <v>0</v>
      </c>
      <c r="BH16" s="162" t="e">
        <f t="shared" si="10"/>
        <v>#REF!</v>
      </c>
      <c r="BI16" s="162" t="e">
        <f t="shared" si="11"/>
        <v>#REF!</v>
      </c>
      <c r="BJ16" s="162"/>
      <c r="BK16" s="146" t="e">
        <f>SUM(BK12:BK15)</f>
        <v>#REF!</v>
      </c>
      <c r="BL16" s="146" t="e">
        <f>SUM(BL12:BL15)</f>
        <v>#REF!</v>
      </c>
      <c r="BM16" s="146" t="e">
        <f>SUM(BM12:BM15)</f>
        <v>#REF!</v>
      </c>
    </row>
    <row r="17" spans="2:65" ht="39" customHeight="1">
      <c r="B17" s="1171" t="s">
        <v>61</v>
      </c>
      <c r="C17" s="130" t="s">
        <v>62</v>
      </c>
      <c r="D17" s="130" t="e">
        <f>#REF!</f>
        <v>#REF!</v>
      </c>
      <c r="E17" s="131" t="e">
        <f>#REF!</f>
        <v>#REF!</v>
      </c>
      <c r="F17" s="29" t="e">
        <f>#REF!</f>
        <v>#REF!</v>
      </c>
      <c r="G17" s="132" t="e">
        <f>SUM(E17:F17)</f>
        <v>#REF!</v>
      </c>
      <c r="H17" s="240"/>
      <c r="I17" s="133" t="e">
        <f>#REF!</f>
        <v>#REF!</v>
      </c>
      <c r="J17" s="131" t="e">
        <f>#REF!</f>
        <v>#REF!</v>
      </c>
      <c r="K17" s="131" t="e">
        <f>#REF!</f>
        <v>#REF!</v>
      </c>
      <c r="L17" s="131" t="e">
        <f>#REF!</f>
        <v>#REF!</v>
      </c>
      <c r="M17" s="131" t="e">
        <f>#REF!</f>
        <v>#REF!</v>
      </c>
      <c r="N17" s="130" t="e">
        <f>#REF!</f>
        <v>#REF!</v>
      </c>
      <c r="O17" s="130" t="e">
        <f>#REF!</f>
        <v>#REF!</v>
      </c>
      <c r="P17" t="e">
        <f>#REF!</f>
        <v>#REF!</v>
      </c>
      <c r="Q17" s="134" t="e">
        <f>#REF!</f>
        <v>#REF!</v>
      </c>
      <c r="R17" s="135" t="e">
        <f>#REF!</f>
        <v>#REF!</v>
      </c>
      <c r="S17" s="136" t="e">
        <f>#REF!</f>
        <v>#REF!</v>
      </c>
      <c r="T17" s="97" t="e">
        <f>I17-J17+K17+L17+M17+Q17+R17+S17</f>
        <v>#REF!</v>
      </c>
      <c r="U17" s="132" t="e">
        <f>G17-T17</f>
        <v>#REF!</v>
      </c>
      <c r="V17" s="137" t="e">
        <f t="shared" si="0"/>
        <v>#REF!</v>
      </c>
      <c r="W17" s="132" t="e">
        <f t="shared" si="1"/>
        <v>#REF!</v>
      </c>
      <c r="X17" s="138" t="e">
        <f t="shared" si="2"/>
        <v>#REF!</v>
      </c>
      <c r="Y17" s="139" t="e">
        <f t="shared" si="3"/>
        <v>#REF!</v>
      </c>
      <c r="Z17" s="133" t="e">
        <f t="shared" si="4"/>
        <v>#REF!</v>
      </c>
      <c r="AA17" s="140" t="e">
        <f t="shared" si="14"/>
        <v>#REF!</v>
      </c>
      <c r="AB17" s="140" t="e">
        <f t="shared" si="15"/>
        <v>#REF!</v>
      </c>
      <c r="AC17" s="130" t="e">
        <f t="shared" si="5"/>
        <v>#REF!</v>
      </c>
      <c r="AD17" s="141" t="e">
        <f t="shared" si="6"/>
        <v>#REF!</v>
      </c>
      <c r="AE17" s="133" t="e">
        <f>#REF!</f>
        <v>#REF!</v>
      </c>
      <c r="AF17" s="130" t="e">
        <f>#REF!</f>
        <v>#REF!</v>
      </c>
      <c r="AG17" s="141" t="e">
        <f>#REF!</f>
        <v>#REF!</v>
      </c>
      <c r="AH17" s="132" t="e">
        <f>#REF!</f>
        <v>#REF!</v>
      </c>
      <c r="AI17" s="132" t="e">
        <f>#REF!</f>
        <v>#REF!</v>
      </c>
      <c r="AJ17" s="142" t="e">
        <f t="shared" si="7"/>
        <v>#REF!</v>
      </c>
      <c r="AK17" s="143" t="e">
        <f t="shared" si="8"/>
        <v>#REF!</v>
      </c>
      <c r="AL17" s="143" t="e">
        <f t="shared" si="17"/>
        <v>#REF!</v>
      </c>
      <c r="AN17" s="130">
        <v>141525</v>
      </c>
      <c r="AO17" s="130">
        <v>150417</v>
      </c>
      <c r="AP17" s="131">
        <v>139259</v>
      </c>
      <c r="AQ17" s="131">
        <v>131690</v>
      </c>
      <c r="AR17" s="131">
        <f t="shared" si="18"/>
        <v>431201</v>
      </c>
      <c r="AS17" s="131">
        <f t="shared" si="12"/>
        <v>143733.66666666666</v>
      </c>
      <c r="AU17" s="130">
        <v>1328</v>
      </c>
      <c r="AV17" s="131"/>
      <c r="AW17" s="131">
        <f t="shared" si="9"/>
        <v>1328</v>
      </c>
      <c r="AX17" s="29"/>
      <c r="AY17" s="130">
        <v>173111</v>
      </c>
      <c r="AZ17" s="131">
        <v>0</v>
      </c>
      <c r="BA17" s="131"/>
      <c r="BB17" s="131">
        <v>205358</v>
      </c>
      <c r="BC17" s="110">
        <f>AY17/BB17</f>
        <v>0.84297178585689381</v>
      </c>
      <c r="BD17" s="110"/>
      <c r="BE17" s="144" t="s">
        <v>59</v>
      </c>
      <c r="BF17" s="130">
        <v>200</v>
      </c>
      <c r="BG17" s="130"/>
      <c r="BH17" s="168" t="e">
        <f t="shared" si="10"/>
        <v>#REF!</v>
      </c>
      <c r="BI17" s="168" t="e">
        <f t="shared" si="11"/>
        <v>#REF!</v>
      </c>
      <c r="BJ17" s="168"/>
      <c r="BK17" s="130" t="e">
        <f>K17/$BF$8</f>
        <v>#REF!</v>
      </c>
      <c r="BL17" s="130" t="e">
        <f>U17/$BF$8</f>
        <v>#REF!</v>
      </c>
      <c r="BM17" s="130" t="e">
        <f>Y17/$BF$8</f>
        <v>#REF!</v>
      </c>
    </row>
    <row r="18" spans="2:65" ht="39" customHeight="1">
      <c r="B18" s="1169"/>
      <c r="C18" s="115" t="s">
        <v>63</v>
      </c>
      <c r="D18" s="115" t="e">
        <f>#REF!</f>
        <v>#REF!</v>
      </c>
      <c r="E18" s="116" t="e">
        <f>#REF!</f>
        <v>#REF!</v>
      </c>
      <c r="F18" s="117" t="e">
        <f>#REF!</f>
        <v>#REF!</v>
      </c>
      <c r="G18" s="118" t="e">
        <f>SUM(E18:F18)</f>
        <v>#REF!</v>
      </c>
      <c r="H18" s="239"/>
      <c r="I18" s="119" t="e">
        <f>#REF!</f>
        <v>#REF!</v>
      </c>
      <c r="J18" s="116" t="e">
        <f>#REF!</f>
        <v>#REF!</v>
      </c>
      <c r="K18" s="116" t="e">
        <f>#REF!</f>
        <v>#REF!</v>
      </c>
      <c r="L18" s="116" t="e">
        <f>#REF!</f>
        <v>#REF!</v>
      </c>
      <c r="M18" s="116" t="e">
        <f>#REF!</f>
        <v>#REF!</v>
      </c>
      <c r="N18" s="115" t="e">
        <f>#REF!</f>
        <v>#REF!</v>
      </c>
      <c r="O18" s="115" t="e">
        <f>#REF!</f>
        <v>#REF!</v>
      </c>
      <c r="P18" t="e">
        <f>#REF!</f>
        <v>#REF!</v>
      </c>
      <c r="Q18" s="120" t="e">
        <f>#REF!</f>
        <v>#REF!</v>
      </c>
      <c r="R18" s="121" t="e">
        <f>#REF!</f>
        <v>#REF!</v>
      </c>
      <c r="S18" s="122" t="e">
        <f>#REF!</f>
        <v>#REF!</v>
      </c>
      <c r="T18" s="97" t="e">
        <f>I18-J18+K18+L18+M18+Q18+R18+S18</f>
        <v>#REF!</v>
      </c>
      <c r="U18" s="118" t="e">
        <f>G18-T18</f>
        <v>#REF!</v>
      </c>
      <c r="V18" s="123" t="e">
        <f t="shared" si="0"/>
        <v>#REF!</v>
      </c>
      <c r="W18" s="118" t="e">
        <f t="shared" si="1"/>
        <v>#REF!</v>
      </c>
      <c r="X18" s="124" t="e">
        <f t="shared" si="2"/>
        <v>#REF!</v>
      </c>
      <c r="Y18" s="125" t="e">
        <f t="shared" si="3"/>
        <v>#REF!</v>
      </c>
      <c r="Z18" s="119" t="e">
        <f t="shared" si="4"/>
        <v>#REF!</v>
      </c>
      <c r="AA18" s="126" t="e">
        <f t="shared" si="14"/>
        <v>#REF!</v>
      </c>
      <c r="AB18" s="126" t="e">
        <f t="shared" si="15"/>
        <v>#REF!</v>
      </c>
      <c r="AC18" s="115" t="e">
        <f t="shared" si="5"/>
        <v>#REF!</v>
      </c>
      <c r="AD18" s="164" t="e">
        <f t="shared" si="6"/>
        <v>#REF!</v>
      </c>
      <c r="AE18" s="119" t="e">
        <f>#REF!</f>
        <v>#REF!</v>
      </c>
      <c r="AF18" s="115" t="e">
        <f>#REF!</f>
        <v>#REF!</v>
      </c>
      <c r="AG18" s="164" t="e">
        <f>#REF!</f>
        <v>#REF!</v>
      </c>
      <c r="AH18" s="118" t="e">
        <f>#REF!</f>
        <v>#REF!</v>
      </c>
      <c r="AI18" s="118" t="e">
        <f>#REF!</f>
        <v>#REF!</v>
      </c>
      <c r="AJ18" s="127" t="e">
        <f t="shared" si="7"/>
        <v>#REF!</v>
      </c>
      <c r="AK18" s="128" t="e">
        <f t="shared" si="8"/>
        <v>#REF!</v>
      </c>
      <c r="AL18" s="128" t="e">
        <f t="shared" si="17"/>
        <v>#REF!</v>
      </c>
      <c r="AN18" s="130">
        <v>33057</v>
      </c>
      <c r="AO18" s="115">
        <v>35896</v>
      </c>
      <c r="AP18" s="131">
        <v>40603</v>
      </c>
      <c r="AQ18" s="131">
        <v>44411</v>
      </c>
      <c r="AR18" s="131">
        <f t="shared" si="18"/>
        <v>109556</v>
      </c>
      <c r="AS18" s="131">
        <f t="shared" si="12"/>
        <v>36518.666666666664</v>
      </c>
      <c r="AU18" s="130">
        <v>962</v>
      </c>
      <c r="AV18" s="131"/>
      <c r="AW18" s="131">
        <f t="shared" si="9"/>
        <v>962</v>
      </c>
      <c r="AX18" s="29"/>
      <c r="AY18" s="130">
        <v>155367</v>
      </c>
      <c r="AZ18" s="131">
        <v>13490</v>
      </c>
      <c r="BA18" s="131"/>
      <c r="BB18" s="131">
        <v>177194</v>
      </c>
      <c r="BC18" s="110">
        <f>AY18/BB18</f>
        <v>0.87681862817025402</v>
      </c>
      <c r="BD18" s="110"/>
      <c r="BE18" s="144" t="s">
        <v>50</v>
      </c>
      <c r="BF18" s="130">
        <v>196</v>
      </c>
      <c r="BG18" s="130"/>
      <c r="BH18" s="114" t="e">
        <f t="shared" si="10"/>
        <v>#REF!</v>
      </c>
      <c r="BI18" s="114" t="e">
        <f t="shared" si="11"/>
        <v>#REF!</v>
      </c>
      <c r="BJ18" s="114"/>
      <c r="BK18" s="130" t="e">
        <f>K18/$BF$8</f>
        <v>#REF!</v>
      </c>
      <c r="BL18" s="130" t="e">
        <f>U18/$BF$8</f>
        <v>#REF!</v>
      </c>
      <c r="BM18" s="130" t="e">
        <f>Y18/$BF$8</f>
        <v>#REF!</v>
      </c>
    </row>
    <row r="19" spans="2:65" ht="39" customHeight="1">
      <c r="B19" s="1169"/>
      <c r="C19" s="115" t="s">
        <v>64</v>
      </c>
      <c r="D19" s="115" t="e">
        <f>#REF!</f>
        <v>#REF!</v>
      </c>
      <c r="E19" s="116" t="e">
        <f>#REF!</f>
        <v>#REF!</v>
      </c>
      <c r="F19" s="117" t="e">
        <f>#REF!</f>
        <v>#REF!</v>
      </c>
      <c r="G19" s="118" t="e">
        <f>SUM(E19:F19)</f>
        <v>#REF!</v>
      </c>
      <c r="H19" s="239"/>
      <c r="I19" s="119" t="e">
        <f>#REF!</f>
        <v>#REF!</v>
      </c>
      <c r="J19" s="116" t="e">
        <f>#REF!</f>
        <v>#REF!</v>
      </c>
      <c r="K19" s="116" t="e">
        <f>#REF!</f>
        <v>#REF!</v>
      </c>
      <c r="L19" s="116" t="e">
        <f>#REF!</f>
        <v>#REF!</v>
      </c>
      <c r="M19" s="116" t="e">
        <f>#REF!</f>
        <v>#REF!</v>
      </c>
      <c r="N19" s="115" t="e">
        <f>#REF!</f>
        <v>#REF!</v>
      </c>
      <c r="O19" s="115" t="e">
        <f>#REF!</f>
        <v>#REF!</v>
      </c>
      <c r="P19" t="e">
        <f>#REF!</f>
        <v>#REF!</v>
      </c>
      <c r="Q19" s="120" t="e">
        <f>#REF!</f>
        <v>#REF!</v>
      </c>
      <c r="R19" s="121" t="e">
        <f>#REF!</f>
        <v>#REF!</v>
      </c>
      <c r="S19" s="122" t="e">
        <f>#REF!</f>
        <v>#REF!</v>
      </c>
      <c r="T19" s="97" t="e">
        <f>I19-J19+K19+L19+M19+Q19+R19+S19</f>
        <v>#REF!</v>
      </c>
      <c r="U19" s="118" t="e">
        <f>G19-T19</f>
        <v>#REF!</v>
      </c>
      <c r="V19" s="123" t="e">
        <f t="shared" si="0"/>
        <v>#REF!</v>
      </c>
      <c r="W19" s="118" t="e">
        <f t="shared" si="1"/>
        <v>#REF!</v>
      </c>
      <c r="X19" s="124" t="e">
        <f t="shared" si="2"/>
        <v>#REF!</v>
      </c>
      <c r="Y19" s="125" t="e">
        <f t="shared" si="3"/>
        <v>#REF!</v>
      </c>
      <c r="Z19" s="119" t="e">
        <f t="shared" si="4"/>
        <v>#REF!</v>
      </c>
      <c r="AA19" s="126" t="e">
        <f t="shared" si="14"/>
        <v>#REF!</v>
      </c>
      <c r="AB19" s="126" t="e">
        <f t="shared" si="15"/>
        <v>#REF!</v>
      </c>
      <c r="AC19" s="115" t="e">
        <f t="shared" si="5"/>
        <v>#REF!</v>
      </c>
      <c r="AD19" s="164" t="e">
        <f t="shared" si="6"/>
        <v>#REF!</v>
      </c>
      <c r="AE19" s="119" t="e">
        <f>#REF!</f>
        <v>#REF!</v>
      </c>
      <c r="AF19" s="115" t="e">
        <f>#REF!</f>
        <v>#REF!</v>
      </c>
      <c r="AG19" s="164" t="e">
        <f>#REF!</f>
        <v>#REF!</v>
      </c>
      <c r="AH19" s="118" t="e">
        <f>#REF!</f>
        <v>#REF!</v>
      </c>
      <c r="AI19" s="118" t="e">
        <f>#REF!</f>
        <v>#REF!</v>
      </c>
      <c r="AJ19" s="127" t="e">
        <f t="shared" si="7"/>
        <v>#REF!</v>
      </c>
      <c r="AK19" s="128" t="e">
        <f t="shared" si="8"/>
        <v>#REF!</v>
      </c>
      <c r="AL19" s="128" t="e">
        <f t="shared" si="17"/>
        <v>#REF!</v>
      </c>
      <c r="AN19" s="130">
        <v>47295</v>
      </c>
      <c r="AO19" s="115">
        <v>47813</v>
      </c>
      <c r="AP19" s="131">
        <v>39937</v>
      </c>
      <c r="AQ19" s="131">
        <v>38714</v>
      </c>
      <c r="AR19" s="131">
        <f t="shared" si="18"/>
        <v>135045</v>
      </c>
      <c r="AS19" s="131">
        <f t="shared" si="12"/>
        <v>45015</v>
      </c>
      <c r="AU19" s="130">
        <v>746</v>
      </c>
      <c r="AV19" s="131"/>
      <c r="AW19" s="131">
        <f t="shared" si="9"/>
        <v>746</v>
      </c>
      <c r="AX19" s="29"/>
      <c r="AY19" s="130">
        <v>133050</v>
      </c>
      <c r="AZ19" s="131">
        <v>10381</v>
      </c>
      <c r="BA19" s="131"/>
      <c r="BB19" s="131">
        <v>149214</v>
      </c>
      <c r="BC19" s="110">
        <f>AY19/BB19</f>
        <v>0.8916723631830793</v>
      </c>
      <c r="BD19" s="110"/>
      <c r="BE19" s="169" t="s">
        <v>50</v>
      </c>
      <c r="BF19" s="134">
        <v>203</v>
      </c>
      <c r="BG19" s="169"/>
      <c r="BH19" s="120" t="e">
        <f t="shared" si="10"/>
        <v>#REF!</v>
      </c>
      <c r="BI19" s="170" t="s">
        <v>85</v>
      </c>
      <c r="BJ19" s="120" t="s">
        <v>65</v>
      </c>
      <c r="BK19" s="130" t="e">
        <f>K19/$BF$8</f>
        <v>#REF!</v>
      </c>
      <c r="BL19" s="130" t="e">
        <f>U19/$BF$8</f>
        <v>#REF!</v>
      </c>
      <c r="BM19" s="130" t="e">
        <f>Y19/$BF$8</f>
        <v>#REF!</v>
      </c>
    </row>
    <row r="20" spans="2:65" ht="39" customHeight="1">
      <c r="B20" s="1169"/>
      <c r="C20" s="171" t="s">
        <v>86</v>
      </c>
      <c r="D20" s="171" t="e">
        <f>#REF!</f>
        <v>#REF!</v>
      </c>
      <c r="E20" s="172" t="e">
        <f>#REF!</f>
        <v>#REF!</v>
      </c>
      <c r="F20" s="173" t="e">
        <f>#REF!</f>
        <v>#REF!</v>
      </c>
      <c r="G20" s="174" t="e">
        <f>SUM(E20:F20)</f>
        <v>#REF!</v>
      </c>
      <c r="H20" s="242"/>
      <c r="I20" s="175" t="e">
        <f>#REF!</f>
        <v>#REF!</v>
      </c>
      <c r="J20" s="172" t="e">
        <f>#REF!</f>
        <v>#REF!</v>
      </c>
      <c r="K20" s="172" t="e">
        <f>#REF!</f>
        <v>#REF!</v>
      </c>
      <c r="L20" s="172" t="e">
        <f>#REF!</f>
        <v>#REF!</v>
      </c>
      <c r="M20" s="172" t="e">
        <f>#REF!</f>
        <v>#REF!</v>
      </c>
      <c r="N20" s="171" t="e">
        <f>#REF!</f>
        <v>#REF!</v>
      </c>
      <c r="O20" s="171" t="e">
        <f>#REF!</f>
        <v>#REF!</v>
      </c>
      <c r="P20" t="e">
        <f>#REF!</f>
        <v>#REF!</v>
      </c>
      <c r="Q20" s="176" t="e">
        <f>#REF!</f>
        <v>#REF!</v>
      </c>
      <c r="R20" s="177" t="e">
        <f>#REF!</f>
        <v>#REF!</v>
      </c>
      <c r="S20" s="178" t="e">
        <f>#REF!</f>
        <v>#REF!</v>
      </c>
      <c r="T20" s="97" t="e">
        <f>I20-J20+K20+L20+M20+Q20+R20+S20</f>
        <v>#REF!</v>
      </c>
      <c r="U20" s="174" t="e">
        <f>G20-T20</f>
        <v>#REF!</v>
      </c>
      <c r="V20" s="179" t="e">
        <f t="shared" si="0"/>
        <v>#REF!</v>
      </c>
      <c r="W20" s="174" t="e">
        <f t="shared" si="1"/>
        <v>#REF!</v>
      </c>
      <c r="X20" s="180" t="e">
        <f t="shared" si="2"/>
        <v>#REF!</v>
      </c>
      <c r="Y20" s="181" t="e">
        <f t="shared" si="3"/>
        <v>#REF!</v>
      </c>
      <c r="Z20" s="175" t="e">
        <f t="shared" si="4"/>
        <v>#REF!</v>
      </c>
      <c r="AA20" s="182" t="e">
        <f t="shared" si="14"/>
        <v>#REF!</v>
      </c>
      <c r="AB20" s="182" t="e">
        <f t="shared" si="15"/>
        <v>#REF!</v>
      </c>
      <c r="AC20" s="171" t="e">
        <f t="shared" si="5"/>
        <v>#REF!</v>
      </c>
      <c r="AD20" s="183" t="e">
        <f t="shared" si="6"/>
        <v>#REF!</v>
      </c>
      <c r="AE20" s="175" t="e">
        <f>#REF!</f>
        <v>#REF!</v>
      </c>
      <c r="AF20" s="171" t="e">
        <f>#REF!</f>
        <v>#REF!</v>
      </c>
      <c r="AG20" s="183" t="e">
        <f>#REF!</f>
        <v>#REF!</v>
      </c>
      <c r="AH20" s="174" t="e">
        <f>#REF!</f>
        <v>#REF!</v>
      </c>
      <c r="AI20" s="174" t="e">
        <f>#REF!</f>
        <v>#REF!</v>
      </c>
      <c r="AJ20" s="184" t="e">
        <f t="shared" si="7"/>
        <v>#REF!</v>
      </c>
      <c r="AK20" s="185" t="e">
        <f t="shared" si="8"/>
        <v>#REF!</v>
      </c>
      <c r="AL20" s="185" t="e">
        <f t="shared" si="17"/>
        <v>#REF!</v>
      </c>
      <c r="AN20" s="130">
        <v>272317</v>
      </c>
      <c r="AO20" s="171">
        <v>248549</v>
      </c>
      <c r="AP20" s="131">
        <v>237777</v>
      </c>
      <c r="AQ20" s="131">
        <v>238534</v>
      </c>
      <c r="AR20" s="131">
        <f>SUM(AN20:AP20)</f>
        <v>758643</v>
      </c>
      <c r="AS20" s="131">
        <f t="shared" si="12"/>
        <v>252881</v>
      </c>
      <c r="AU20" s="130">
        <v>2023</v>
      </c>
      <c r="AV20" s="131"/>
      <c r="AW20" s="131">
        <f t="shared" si="9"/>
        <v>2023</v>
      </c>
      <c r="AX20" s="29"/>
      <c r="AY20" s="130">
        <v>294448</v>
      </c>
      <c r="AZ20" s="131">
        <v>13547</v>
      </c>
      <c r="BA20" s="131"/>
      <c r="BB20" s="131">
        <v>320354</v>
      </c>
      <c r="BC20" s="110">
        <f>AY20/BB20</f>
        <v>0.91913320888766803</v>
      </c>
      <c r="BD20" s="110"/>
      <c r="BE20" s="144" t="s">
        <v>50</v>
      </c>
      <c r="BF20" s="130">
        <v>200</v>
      </c>
      <c r="BG20" s="130"/>
      <c r="BH20" s="186" t="e">
        <f t="shared" si="10"/>
        <v>#REF!</v>
      </c>
      <c r="BI20" s="186" t="e">
        <f t="shared" ref="BI20:BI25" si="21">I20/$BG20</f>
        <v>#REF!</v>
      </c>
      <c r="BJ20" s="186"/>
      <c r="BK20" s="130" t="e">
        <f>K20/$BF$8</f>
        <v>#REF!</v>
      </c>
      <c r="BL20" s="130" t="e">
        <f>U20/$BF$8</f>
        <v>#REF!</v>
      </c>
      <c r="BM20" s="130" t="e">
        <f>Y20/$BF$8</f>
        <v>#REF!</v>
      </c>
    </row>
    <row r="21" spans="2:65" ht="39" customHeight="1" thickBot="1">
      <c r="B21" s="1169"/>
      <c r="C21" s="146" t="s">
        <v>1</v>
      </c>
      <c r="D21" s="146" t="e">
        <f>SUM(D17:D20)</f>
        <v>#REF!</v>
      </c>
      <c r="E21" s="147" t="e">
        <f>SUM(E17:E20)</f>
        <v>#REF!</v>
      </c>
      <c r="F21" s="148" t="e">
        <f>SUM(F17:F20)</f>
        <v>#REF!</v>
      </c>
      <c r="G21" s="149" t="e">
        <f>SUM(G17:G20)</f>
        <v>#REF!</v>
      </c>
      <c r="H21" s="241" t="e">
        <f>(D21+F21)/1000</f>
        <v>#REF!</v>
      </c>
      <c r="I21" s="150" t="e">
        <f>SUM(I17:I20)</f>
        <v>#REF!</v>
      </c>
      <c r="J21" s="147" t="e">
        <f>SUM(J17:J20)</f>
        <v>#REF!</v>
      </c>
      <c r="K21" s="147" t="e">
        <f>SUM(K17:K20)</f>
        <v>#REF!</v>
      </c>
      <c r="L21" s="147" t="e">
        <f>SUM(L17:L20)</f>
        <v>#REF!</v>
      </c>
      <c r="M21" s="147" t="e">
        <f>SUM(M17:M20)</f>
        <v>#REF!</v>
      </c>
      <c r="N21" s="146" t="e">
        <f>SUM(I21:M21)/1000</f>
        <v>#REF!</v>
      </c>
      <c r="O21" s="146" t="e">
        <f>SUM(O17:O20)</f>
        <v>#REF!</v>
      </c>
      <c r="P21" s="146" t="e">
        <f t="shared" ref="P21:U21" si="22">SUM(P17:P20)</f>
        <v>#REF!</v>
      </c>
      <c r="Q21" s="151" t="e">
        <f t="shared" si="22"/>
        <v>#REF!</v>
      </c>
      <c r="R21" s="152" t="e">
        <f t="shared" si="22"/>
        <v>#REF!</v>
      </c>
      <c r="S21" s="153" t="e">
        <f t="shared" si="22"/>
        <v>#REF!</v>
      </c>
      <c r="T21" s="149" t="e">
        <f t="shared" si="22"/>
        <v>#REF!</v>
      </c>
      <c r="U21" s="149" t="e">
        <f t="shared" si="22"/>
        <v>#REF!</v>
      </c>
      <c r="V21" s="154" t="e">
        <f t="shared" si="0"/>
        <v>#REF!</v>
      </c>
      <c r="W21" s="149" t="e">
        <f t="shared" si="1"/>
        <v>#REF!</v>
      </c>
      <c r="X21" s="155" t="e">
        <f t="shared" si="2"/>
        <v>#REF!</v>
      </c>
      <c r="Y21" s="156" t="e">
        <f t="shared" si="3"/>
        <v>#REF!</v>
      </c>
      <c r="Z21" s="150" t="e">
        <f t="shared" si="4"/>
        <v>#REF!</v>
      </c>
      <c r="AA21" s="157" t="e">
        <f t="shared" si="14"/>
        <v>#REF!</v>
      </c>
      <c r="AB21" s="157" t="e">
        <f t="shared" si="15"/>
        <v>#REF!</v>
      </c>
      <c r="AC21" s="146" t="e">
        <f t="shared" si="5"/>
        <v>#REF!</v>
      </c>
      <c r="AD21" s="158" t="e">
        <f t="shared" si="6"/>
        <v>#REF!</v>
      </c>
      <c r="AE21" s="150" t="e">
        <f>SUM(AE17:AE20)</f>
        <v>#REF!</v>
      </c>
      <c r="AF21" s="146" t="e">
        <f>SUM(AF17:AF20)</f>
        <v>#REF!</v>
      </c>
      <c r="AG21" s="158" t="e">
        <f>SUM(AG17:AG20)</f>
        <v>#REF!</v>
      </c>
      <c r="AH21" s="149" t="e">
        <f>SUM(AH17:AH20)</f>
        <v>#REF!</v>
      </c>
      <c r="AI21" s="149" t="e">
        <f>SUM(AI17:AI20)</f>
        <v>#REF!</v>
      </c>
      <c r="AJ21" s="159" t="e">
        <f t="shared" si="7"/>
        <v>#REF!</v>
      </c>
      <c r="AK21" s="160" t="e">
        <f t="shared" si="8"/>
        <v>#REF!</v>
      </c>
      <c r="AL21" s="160" t="e">
        <f t="shared" si="17"/>
        <v>#REF!</v>
      </c>
      <c r="AN21" s="146">
        <f t="shared" ref="AN21:AS21" si="23">SUM(AN17:AN20)</f>
        <v>494194</v>
      </c>
      <c r="AO21" s="146">
        <f t="shared" si="23"/>
        <v>482675</v>
      </c>
      <c r="AP21" s="147">
        <f t="shared" si="23"/>
        <v>457576</v>
      </c>
      <c r="AQ21" s="147">
        <f t="shared" si="23"/>
        <v>453349</v>
      </c>
      <c r="AR21" s="147">
        <f t="shared" si="23"/>
        <v>1434445</v>
      </c>
      <c r="AS21" s="147">
        <f t="shared" si="23"/>
        <v>478148.33333333331</v>
      </c>
      <c r="AU21" s="146">
        <f>SUM(AU17:AU20)</f>
        <v>5059</v>
      </c>
      <c r="AV21" s="147">
        <v>0</v>
      </c>
      <c r="AW21" s="147">
        <f t="shared" si="9"/>
        <v>5059</v>
      </c>
      <c r="AX21" s="29"/>
      <c r="AY21" s="146"/>
      <c r="AZ21" s="147"/>
      <c r="BA21" s="147"/>
      <c r="BB21" s="147"/>
      <c r="BC21" s="110"/>
      <c r="BD21" s="110"/>
      <c r="BE21" s="161"/>
      <c r="BF21" s="146">
        <f>SUM(BF17:BF20)</f>
        <v>799</v>
      </c>
      <c r="BG21" s="146">
        <f>SUM(BG17:BG20)</f>
        <v>0</v>
      </c>
      <c r="BH21" s="162" t="e">
        <f t="shared" si="10"/>
        <v>#REF!</v>
      </c>
      <c r="BI21" s="162" t="e">
        <f t="shared" si="21"/>
        <v>#REF!</v>
      </c>
      <c r="BJ21" s="162"/>
      <c r="BK21" s="146" t="e">
        <f>SUM(BK17:BK20)</f>
        <v>#REF!</v>
      </c>
      <c r="BL21" s="146" t="e">
        <f>SUM(BL17:BL20)</f>
        <v>#REF!</v>
      </c>
      <c r="BM21" s="146" t="e">
        <f>SUM(BM17:BM20)</f>
        <v>#REF!</v>
      </c>
    </row>
    <row r="22" spans="2:65" ht="39" customHeight="1">
      <c r="B22" s="1171" t="s">
        <v>66</v>
      </c>
      <c r="C22" s="187" t="s">
        <v>67</v>
      </c>
      <c r="D22" s="188" t="e">
        <f>#REF!</f>
        <v>#REF!</v>
      </c>
      <c r="E22" s="189" t="e">
        <f>#REF!</f>
        <v>#REF!</v>
      </c>
      <c r="F22" s="190" t="e">
        <f>#REF!</f>
        <v>#REF!</v>
      </c>
      <c r="G22" s="191" t="e">
        <f>SUM(E22:F22)</f>
        <v>#REF!</v>
      </c>
      <c r="H22" s="243"/>
      <c r="I22" s="192" t="e">
        <f>#REF!</f>
        <v>#REF!</v>
      </c>
      <c r="J22" s="189" t="e">
        <f>#REF!</f>
        <v>#REF!</v>
      </c>
      <c r="K22" s="99" t="e">
        <f>#REF!</f>
        <v>#REF!</v>
      </c>
      <c r="L22" s="189" t="e">
        <f>#REF!</f>
        <v>#REF!</v>
      </c>
      <c r="M22" s="189" t="e">
        <f>#REF!</f>
        <v>#REF!</v>
      </c>
      <c r="N22" s="188" t="e">
        <f>#REF!</f>
        <v>#REF!</v>
      </c>
      <c r="O22" s="188" t="e">
        <f>#REF!</f>
        <v>#REF!</v>
      </c>
      <c r="P22" s="188" t="e">
        <f>#REF!</f>
        <v>#REF!</v>
      </c>
      <c r="Q22" s="193" t="e">
        <f>#REF!</f>
        <v>#REF!</v>
      </c>
      <c r="R22" s="194" t="e">
        <f>#REF!</f>
        <v>#REF!</v>
      </c>
      <c r="S22" s="195" t="e">
        <f>#REF!</f>
        <v>#REF!</v>
      </c>
      <c r="T22" s="97" t="e">
        <f>I22-J22+K22+L22+M22+Q22+R22+S22</f>
        <v>#REF!</v>
      </c>
      <c r="U22" s="191" t="e">
        <f>G22-T22</f>
        <v>#REF!</v>
      </c>
      <c r="V22" s="196" t="e">
        <f t="shared" si="0"/>
        <v>#REF!</v>
      </c>
      <c r="W22" s="191" t="e">
        <f t="shared" si="1"/>
        <v>#REF!</v>
      </c>
      <c r="X22" s="197" t="e">
        <f t="shared" si="2"/>
        <v>#REF!</v>
      </c>
      <c r="Y22" s="198" t="e">
        <f t="shared" si="3"/>
        <v>#REF!</v>
      </c>
      <c r="Z22" s="192" t="e">
        <f t="shared" si="4"/>
        <v>#REF!</v>
      </c>
      <c r="AA22" s="199" t="e">
        <f t="shared" si="14"/>
        <v>#REF!</v>
      </c>
      <c r="AB22" s="199" t="e">
        <f t="shared" si="15"/>
        <v>#REF!</v>
      </c>
      <c r="AC22" s="188" t="e">
        <f t="shared" si="5"/>
        <v>#REF!</v>
      </c>
      <c r="AD22" s="200" t="e">
        <f t="shared" si="6"/>
        <v>#REF!</v>
      </c>
      <c r="AE22" s="192" t="e">
        <f>#REF!</f>
        <v>#REF!</v>
      </c>
      <c r="AF22" s="188" t="e">
        <f>#REF!</f>
        <v>#REF!</v>
      </c>
      <c r="AG22" s="200" t="e">
        <f>#REF!</f>
        <v>#REF!</v>
      </c>
      <c r="AH22" s="191" t="e">
        <f>#REF!</f>
        <v>#REF!</v>
      </c>
      <c r="AI22" s="191" t="e">
        <f>#REF!</f>
        <v>#REF!</v>
      </c>
      <c r="AJ22" s="201" t="e">
        <f t="shared" si="7"/>
        <v>#REF!</v>
      </c>
      <c r="AK22" s="202" t="e">
        <f t="shared" si="8"/>
        <v>#REF!</v>
      </c>
      <c r="AL22" s="202" t="e">
        <f t="shared" ref="AL22:AL27" si="24">IF((AB22-AJ22)&gt;0,"○","×")</f>
        <v>#REF!</v>
      </c>
      <c r="AN22" s="77">
        <v>123294</v>
      </c>
      <c r="AO22" s="188">
        <v>130471</v>
      </c>
      <c r="AP22" s="36">
        <v>131833</v>
      </c>
      <c r="AQ22" s="36">
        <v>127398</v>
      </c>
      <c r="AR22" s="36">
        <f t="shared" si="18"/>
        <v>385598</v>
      </c>
      <c r="AS22" s="36">
        <f>AR22/3</f>
        <v>128532.66666666667</v>
      </c>
      <c r="AU22" s="77">
        <v>895</v>
      </c>
      <c r="AV22" s="36"/>
      <c r="AW22" s="36">
        <f t="shared" si="9"/>
        <v>895</v>
      </c>
      <c r="AX22" s="29"/>
      <c r="AY22" s="77">
        <v>187410</v>
      </c>
      <c r="AZ22" s="36">
        <v>6835</v>
      </c>
      <c r="BA22" s="36"/>
      <c r="BB22" s="36">
        <v>209258</v>
      </c>
      <c r="BC22" s="110">
        <f>AY22/BB22</f>
        <v>0.8955930000286727</v>
      </c>
      <c r="BD22" s="110"/>
      <c r="BE22" s="92" t="s">
        <v>59</v>
      </c>
      <c r="BF22" s="77">
        <v>206</v>
      </c>
      <c r="BG22" s="130"/>
      <c r="BH22" s="113" t="e">
        <f t="shared" si="10"/>
        <v>#REF!</v>
      </c>
      <c r="BI22" s="113" t="e">
        <f t="shared" si="21"/>
        <v>#REF!</v>
      </c>
      <c r="BJ22" s="113"/>
      <c r="BK22" s="77" t="e">
        <f>K22/$BF$8</f>
        <v>#REF!</v>
      </c>
      <c r="BL22" s="77" t="e">
        <f>U22/$BF$8</f>
        <v>#REF!</v>
      </c>
      <c r="BM22" s="77" t="e">
        <f>Y22/$BF$8</f>
        <v>#REF!</v>
      </c>
    </row>
    <row r="23" spans="2:65" ht="39" customHeight="1">
      <c r="B23" s="1169"/>
      <c r="C23" s="203" t="s">
        <v>68</v>
      </c>
      <c r="D23" s="115" t="e">
        <f>#REF!</f>
        <v>#REF!</v>
      </c>
      <c r="E23" s="116" t="e">
        <f>#REF!</f>
        <v>#REF!</v>
      </c>
      <c r="F23" s="167"/>
      <c r="G23" s="118" t="e">
        <f>SUM(E23:F23)</f>
        <v>#REF!</v>
      </c>
      <c r="H23" s="239"/>
      <c r="I23" s="119" t="e">
        <f>#REF!</f>
        <v>#REF!</v>
      </c>
      <c r="J23" s="116" t="e">
        <f>#REF!</f>
        <v>#REF!</v>
      </c>
      <c r="K23" s="99" t="e">
        <f>#REF!</f>
        <v>#REF!</v>
      </c>
      <c r="L23" s="116" t="e">
        <f>#REF!</f>
        <v>#REF!</v>
      </c>
      <c r="M23" s="116" t="e">
        <f>#REF!</f>
        <v>#REF!</v>
      </c>
      <c r="N23" s="115" t="e">
        <f>#REF!</f>
        <v>#REF!</v>
      </c>
      <c r="O23" s="115" t="e">
        <f>#REF!</f>
        <v>#REF!</v>
      </c>
      <c r="P23" s="115" t="e">
        <f>#REF!</f>
        <v>#REF!</v>
      </c>
      <c r="Q23" s="120" t="e">
        <f>#REF!</f>
        <v>#REF!</v>
      </c>
      <c r="R23" s="121" t="e">
        <f>#REF!</f>
        <v>#REF!</v>
      </c>
      <c r="S23" s="122" t="e">
        <f>#REF!</f>
        <v>#REF!</v>
      </c>
      <c r="T23" s="97" t="e">
        <f>I23-J23+K23+L23+M23+Q23+R23+S23</f>
        <v>#REF!</v>
      </c>
      <c r="U23" s="118" t="e">
        <f>G23-T23</f>
        <v>#REF!</v>
      </c>
      <c r="V23" s="123" t="e">
        <f t="shared" si="0"/>
        <v>#REF!</v>
      </c>
      <c r="W23" s="118" t="e">
        <f t="shared" si="1"/>
        <v>#REF!</v>
      </c>
      <c r="X23" s="124" t="e">
        <f t="shared" si="2"/>
        <v>#REF!</v>
      </c>
      <c r="Y23" s="125" t="e">
        <f t="shared" si="3"/>
        <v>#REF!</v>
      </c>
      <c r="Z23" s="119" t="e">
        <f t="shared" si="4"/>
        <v>#REF!</v>
      </c>
      <c r="AA23" s="126" t="e">
        <f t="shared" si="14"/>
        <v>#REF!</v>
      </c>
      <c r="AB23" s="126" t="e">
        <f t="shared" si="15"/>
        <v>#REF!</v>
      </c>
      <c r="AC23" s="115" t="e">
        <f t="shared" si="5"/>
        <v>#REF!</v>
      </c>
      <c r="AD23" s="164" t="e">
        <f t="shared" si="6"/>
        <v>#REF!</v>
      </c>
      <c r="AE23" s="119" t="e">
        <f>#REF!</f>
        <v>#REF!</v>
      </c>
      <c r="AF23" s="115" t="e">
        <f>#REF!</f>
        <v>#REF!</v>
      </c>
      <c r="AG23" s="164" t="e">
        <f>#REF!</f>
        <v>#REF!</v>
      </c>
      <c r="AH23" s="118" t="e">
        <f>#REF!</f>
        <v>#REF!</v>
      </c>
      <c r="AI23" s="118" t="e">
        <f>#REF!</f>
        <v>#REF!</v>
      </c>
      <c r="AJ23" s="127" t="e">
        <f t="shared" si="7"/>
        <v>#REF!</v>
      </c>
      <c r="AK23" s="128" t="e">
        <f t="shared" si="8"/>
        <v>#REF!</v>
      </c>
      <c r="AL23" s="128" t="e">
        <f t="shared" si="24"/>
        <v>#REF!</v>
      </c>
      <c r="AN23" s="130">
        <v>51685</v>
      </c>
      <c r="AO23" s="115">
        <v>47988</v>
      </c>
      <c r="AP23" s="131">
        <v>46814</v>
      </c>
      <c r="AQ23" s="131">
        <v>53998</v>
      </c>
      <c r="AR23" s="131">
        <f t="shared" si="18"/>
        <v>146487</v>
      </c>
      <c r="AS23" s="131">
        <f>AR23/3</f>
        <v>48829</v>
      </c>
      <c r="AU23" s="130">
        <v>900</v>
      </c>
      <c r="AV23" s="131"/>
      <c r="AW23" s="131">
        <f t="shared" si="9"/>
        <v>900</v>
      </c>
      <c r="AX23" s="29"/>
      <c r="AY23" s="130">
        <v>142010</v>
      </c>
      <c r="AZ23" s="131">
        <v>6955</v>
      </c>
      <c r="BA23" s="131"/>
      <c r="BB23" s="131">
        <v>155952</v>
      </c>
      <c r="BC23" s="110">
        <f>AY23/BB23</f>
        <v>0.91060069765055918</v>
      </c>
      <c r="BD23" s="110"/>
      <c r="BE23" s="144" t="s">
        <v>50</v>
      </c>
      <c r="BF23" s="130">
        <v>200</v>
      </c>
      <c r="BG23" s="130"/>
      <c r="BH23" s="114" t="e">
        <f t="shared" si="10"/>
        <v>#REF!</v>
      </c>
      <c r="BI23" s="114" t="e">
        <f t="shared" si="21"/>
        <v>#REF!</v>
      </c>
      <c r="BJ23" s="114" t="s">
        <v>51</v>
      </c>
      <c r="BK23" s="130" t="e">
        <f>K23/$BF$8</f>
        <v>#REF!</v>
      </c>
      <c r="BL23" s="130" t="e">
        <f>U23/$BF$8</f>
        <v>#REF!</v>
      </c>
      <c r="BM23" s="130" t="e">
        <f>Y23/$BF$8</f>
        <v>#REF!</v>
      </c>
    </row>
    <row r="24" spans="2:65" ht="39" customHeight="1">
      <c r="B24" s="1169"/>
      <c r="C24" s="204" t="s">
        <v>87</v>
      </c>
      <c r="D24" s="171" t="e">
        <f>#REF!</f>
        <v>#REF!</v>
      </c>
      <c r="E24" s="172" t="e">
        <f>#REF!</f>
        <v>#REF!</v>
      </c>
      <c r="F24" s="173"/>
      <c r="G24" s="174" t="e">
        <f>SUM(E24:F24)</f>
        <v>#REF!</v>
      </c>
      <c r="H24" s="242"/>
      <c r="I24" s="175" t="e">
        <f>#REF!</f>
        <v>#REF!</v>
      </c>
      <c r="J24" s="172" t="e">
        <f>#REF!</f>
        <v>#REF!</v>
      </c>
      <c r="K24" s="99" t="e">
        <f>#REF!</f>
        <v>#REF!</v>
      </c>
      <c r="L24" s="172" t="e">
        <f>#REF!</f>
        <v>#REF!</v>
      </c>
      <c r="M24" s="172" t="e">
        <f>#REF!</f>
        <v>#REF!</v>
      </c>
      <c r="N24" s="171" t="e">
        <f>#REF!</f>
        <v>#REF!</v>
      </c>
      <c r="O24" s="171" t="e">
        <f>#REF!</f>
        <v>#REF!</v>
      </c>
      <c r="P24" s="171" t="e">
        <f>#REF!</f>
        <v>#REF!</v>
      </c>
      <c r="Q24" s="176" t="e">
        <f>#REF!</f>
        <v>#REF!</v>
      </c>
      <c r="R24" s="177" t="e">
        <f>#REF!</f>
        <v>#REF!</v>
      </c>
      <c r="S24" s="178" t="e">
        <f>#REF!</f>
        <v>#REF!</v>
      </c>
      <c r="T24" s="97" t="e">
        <f>I24-J24+K24+L24+M24+Q24+R24+S24</f>
        <v>#REF!</v>
      </c>
      <c r="U24" s="174" t="e">
        <f>G24-T24</f>
        <v>#REF!</v>
      </c>
      <c r="V24" s="179" t="e">
        <f t="shared" si="0"/>
        <v>#REF!</v>
      </c>
      <c r="W24" s="174" t="e">
        <f t="shared" si="1"/>
        <v>#REF!</v>
      </c>
      <c r="X24" s="180" t="e">
        <f t="shared" si="2"/>
        <v>#REF!</v>
      </c>
      <c r="Y24" s="181" t="e">
        <f t="shared" si="3"/>
        <v>#REF!</v>
      </c>
      <c r="Z24" s="175" t="e">
        <f t="shared" si="4"/>
        <v>#REF!</v>
      </c>
      <c r="AA24" s="182" t="e">
        <f t="shared" si="14"/>
        <v>#REF!</v>
      </c>
      <c r="AB24" s="182" t="e">
        <f t="shared" si="15"/>
        <v>#REF!</v>
      </c>
      <c r="AC24" s="171" t="e">
        <f t="shared" si="5"/>
        <v>#REF!</v>
      </c>
      <c r="AD24" s="183" t="e">
        <f t="shared" si="6"/>
        <v>#REF!</v>
      </c>
      <c r="AE24" s="175" t="e">
        <f>#REF!</f>
        <v>#REF!</v>
      </c>
      <c r="AF24" s="171" t="e">
        <f>#REF!</f>
        <v>#REF!</v>
      </c>
      <c r="AG24" s="183" t="e">
        <f>#REF!</f>
        <v>#REF!</v>
      </c>
      <c r="AH24" s="174" t="e">
        <f>#REF!</f>
        <v>#REF!</v>
      </c>
      <c r="AI24" s="174" t="e">
        <f>#REF!</f>
        <v>#REF!</v>
      </c>
      <c r="AJ24" s="184" t="e">
        <f t="shared" si="7"/>
        <v>#REF!</v>
      </c>
      <c r="AK24" s="185" t="e">
        <f t="shared" si="8"/>
        <v>#REF!</v>
      </c>
      <c r="AL24" s="185" t="e">
        <f t="shared" si="24"/>
        <v>#REF!</v>
      </c>
      <c r="AN24" s="130">
        <v>48822</v>
      </c>
      <c r="AO24" s="171">
        <v>55322</v>
      </c>
      <c r="AP24" s="131">
        <v>62576</v>
      </c>
      <c r="AQ24" s="131">
        <v>68006</v>
      </c>
      <c r="AR24" s="131">
        <f t="shared" si="18"/>
        <v>166720</v>
      </c>
      <c r="AS24" s="131">
        <f>AR24/3</f>
        <v>55573.333333333336</v>
      </c>
      <c r="AU24" s="130">
        <v>913</v>
      </c>
      <c r="AV24" s="131"/>
      <c r="AW24" s="131">
        <f t="shared" si="9"/>
        <v>913</v>
      </c>
      <c r="AX24" s="29"/>
      <c r="AY24" s="130">
        <v>150485</v>
      </c>
      <c r="AZ24" s="131">
        <v>10317</v>
      </c>
      <c r="BA24" s="131"/>
      <c r="BB24" s="131">
        <v>169286</v>
      </c>
      <c r="BC24" s="110">
        <f>AY24/BB24</f>
        <v>0.88893942795033254</v>
      </c>
      <c r="BD24" s="110"/>
      <c r="BE24" s="205" t="s">
        <v>50</v>
      </c>
      <c r="BF24" s="145">
        <v>200</v>
      </c>
      <c r="BG24" s="206"/>
      <c r="BH24" s="207" t="e">
        <f t="shared" si="10"/>
        <v>#REF!</v>
      </c>
      <c r="BI24" s="207" t="e">
        <f t="shared" si="21"/>
        <v>#REF!</v>
      </c>
      <c r="BJ24" s="207"/>
      <c r="BK24" s="130" t="e">
        <f>K24/$BF$8</f>
        <v>#REF!</v>
      </c>
      <c r="BL24" s="130" t="e">
        <f>U24/$BF$8</f>
        <v>#REF!</v>
      </c>
      <c r="BM24" s="130" t="e">
        <f>Y24/$BF$8</f>
        <v>#REF!</v>
      </c>
    </row>
    <row r="25" spans="2:65" ht="39" customHeight="1" thickBot="1">
      <c r="B25" s="1170"/>
      <c r="C25" s="208" t="s">
        <v>1</v>
      </c>
      <c r="D25" s="146" t="e">
        <f>SUM(D22:D24)</f>
        <v>#REF!</v>
      </c>
      <c r="E25" s="147" t="e">
        <f>SUM(E22:E24)</f>
        <v>#REF!</v>
      </c>
      <c r="F25" s="148" t="e">
        <f>SUM(F22:F24)</f>
        <v>#REF!</v>
      </c>
      <c r="G25" s="149" t="e">
        <f>SUM(G22:G24)</f>
        <v>#REF!</v>
      </c>
      <c r="H25" s="241" t="e">
        <f>(D25+F25)/1000</f>
        <v>#REF!</v>
      </c>
      <c r="I25" s="150" t="e">
        <f>SUM(I22:I24)</f>
        <v>#REF!</v>
      </c>
      <c r="J25" s="147" t="e">
        <f>SUM(J22:J24)</f>
        <v>#REF!</v>
      </c>
      <c r="K25" s="147" t="e">
        <f>SUM(K22:K24)</f>
        <v>#REF!</v>
      </c>
      <c r="L25" s="147" t="e">
        <f>SUM(L22:L24)</f>
        <v>#REF!</v>
      </c>
      <c r="M25" s="147" t="e">
        <f>SUM(M22:M24)</f>
        <v>#REF!</v>
      </c>
      <c r="N25" s="146" t="e">
        <f>SUM(I25:M25)/1000</f>
        <v>#REF!</v>
      </c>
      <c r="O25" s="146" t="e">
        <f t="shared" ref="O25:U25" si="25">SUM(O22:O24)</f>
        <v>#REF!</v>
      </c>
      <c r="P25" s="146" t="e">
        <f t="shared" si="25"/>
        <v>#REF!</v>
      </c>
      <c r="Q25" s="151" t="e">
        <f t="shared" si="25"/>
        <v>#REF!</v>
      </c>
      <c r="R25" s="152" t="e">
        <f t="shared" si="25"/>
        <v>#REF!</v>
      </c>
      <c r="S25" s="153" t="e">
        <f t="shared" si="25"/>
        <v>#REF!</v>
      </c>
      <c r="T25" s="149" t="e">
        <f t="shared" si="25"/>
        <v>#REF!</v>
      </c>
      <c r="U25" s="149" t="e">
        <f t="shared" si="25"/>
        <v>#REF!</v>
      </c>
      <c r="V25" s="154" t="e">
        <f t="shared" si="0"/>
        <v>#REF!</v>
      </c>
      <c r="W25" s="149" t="e">
        <f t="shared" si="1"/>
        <v>#REF!</v>
      </c>
      <c r="X25" s="155" t="e">
        <f t="shared" si="2"/>
        <v>#REF!</v>
      </c>
      <c r="Y25" s="156" t="e">
        <f t="shared" si="3"/>
        <v>#REF!</v>
      </c>
      <c r="Z25" s="150" t="e">
        <f t="shared" si="4"/>
        <v>#REF!</v>
      </c>
      <c r="AA25" s="157" t="e">
        <f t="shared" si="14"/>
        <v>#REF!</v>
      </c>
      <c r="AB25" s="157" t="e">
        <f t="shared" si="15"/>
        <v>#REF!</v>
      </c>
      <c r="AC25" s="146" t="e">
        <f t="shared" si="5"/>
        <v>#REF!</v>
      </c>
      <c r="AD25" s="158" t="e">
        <f t="shared" si="6"/>
        <v>#REF!</v>
      </c>
      <c r="AE25" s="150" t="e">
        <f>SUM(AE22:AE24)</f>
        <v>#REF!</v>
      </c>
      <c r="AF25" s="146" t="e">
        <f>SUM(AF22:AF24)</f>
        <v>#REF!</v>
      </c>
      <c r="AG25" s="158" t="e">
        <f>SUM(AG22:AG24)</f>
        <v>#REF!</v>
      </c>
      <c r="AH25" s="149" t="e">
        <f>SUM(AH22:AH24)</f>
        <v>#REF!</v>
      </c>
      <c r="AI25" s="149" t="e">
        <f>SUM(AI22:AI24)</f>
        <v>#REF!</v>
      </c>
      <c r="AJ25" s="159" t="e">
        <f t="shared" si="7"/>
        <v>#REF!</v>
      </c>
      <c r="AK25" s="160" t="e">
        <f t="shared" si="8"/>
        <v>#REF!</v>
      </c>
      <c r="AL25" s="160" t="e">
        <f t="shared" si="24"/>
        <v>#REF!</v>
      </c>
      <c r="AN25" s="146">
        <f t="shared" ref="AN25:AS25" si="26">SUM(AN22:AN24)</f>
        <v>223801</v>
      </c>
      <c r="AO25" s="146">
        <f t="shared" si="26"/>
        <v>233781</v>
      </c>
      <c r="AP25" s="147">
        <f t="shared" si="26"/>
        <v>241223</v>
      </c>
      <c r="AQ25" s="147">
        <f t="shared" si="26"/>
        <v>249402</v>
      </c>
      <c r="AR25" s="147">
        <f t="shared" si="26"/>
        <v>698805</v>
      </c>
      <c r="AS25" s="147">
        <f t="shared" si="26"/>
        <v>232935.00000000003</v>
      </c>
      <c r="AU25" s="146">
        <f>SUM(AU22:AU24)</f>
        <v>2708</v>
      </c>
      <c r="AV25" s="146">
        <f>SUM(AV22:AV24)</f>
        <v>0</v>
      </c>
      <c r="AW25" s="147">
        <f t="shared" si="9"/>
        <v>2708</v>
      </c>
      <c r="AX25" s="29"/>
      <c r="AY25" s="146"/>
      <c r="AZ25" s="146"/>
      <c r="BA25" s="146"/>
      <c r="BB25" s="146"/>
      <c r="BC25" s="29"/>
      <c r="BD25" s="29"/>
      <c r="BE25" s="161"/>
      <c r="BF25" s="146">
        <f>SUM(BF22:BF24)</f>
        <v>606</v>
      </c>
      <c r="BG25" s="209">
        <f>SUM(BG22:BG24)</f>
        <v>0</v>
      </c>
      <c r="BH25" s="209" t="e">
        <f t="shared" si="10"/>
        <v>#REF!</v>
      </c>
      <c r="BI25" s="209" t="e">
        <f t="shared" si="21"/>
        <v>#REF!</v>
      </c>
      <c r="BJ25" s="209"/>
      <c r="BK25" s="146" t="e">
        <f>SUM(BK22:BK24)</f>
        <v>#REF!</v>
      </c>
      <c r="BL25" s="146" t="e">
        <f>SUM(BL22:BL24)</f>
        <v>#REF!</v>
      </c>
      <c r="BM25" s="146" t="e">
        <f>SUM(BM22:BM24)</f>
        <v>#REF!</v>
      </c>
    </row>
    <row r="26" spans="2:65" ht="39" customHeight="1" thickBot="1">
      <c r="B26" s="1161" t="s">
        <v>162</v>
      </c>
      <c r="C26" s="1162"/>
      <c r="D26" s="61" t="e">
        <f t="shared" ref="D26:M26" si="27">SUM(D11,D16,D21,D25)</f>
        <v>#REF!</v>
      </c>
      <c r="E26" s="28" t="e">
        <f t="shared" si="27"/>
        <v>#REF!</v>
      </c>
      <c r="F26" s="62" t="e">
        <f t="shared" si="27"/>
        <v>#REF!</v>
      </c>
      <c r="G26" s="63" t="e">
        <f t="shared" si="27"/>
        <v>#REF!</v>
      </c>
      <c r="H26" s="63" t="e">
        <f t="shared" si="27"/>
        <v>#REF!</v>
      </c>
      <c r="I26" s="64" t="e">
        <f t="shared" si="27"/>
        <v>#REF!</v>
      </c>
      <c r="J26" s="65" t="e">
        <f t="shared" si="27"/>
        <v>#REF!</v>
      </c>
      <c r="K26" s="65" t="e">
        <f t="shared" si="27"/>
        <v>#REF!</v>
      </c>
      <c r="L26" s="65" t="e">
        <f t="shared" si="27"/>
        <v>#REF!</v>
      </c>
      <c r="M26" s="65" t="e">
        <f t="shared" si="27"/>
        <v>#REF!</v>
      </c>
      <c r="N26" s="61" t="e">
        <f>SUM(I26:M26)/1000</f>
        <v>#REF!</v>
      </c>
      <c r="O26" s="61" t="e">
        <f t="shared" ref="O26:U26" si="28">SUM(O11,O16,O21,O25)</f>
        <v>#REF!</v>
      </c>
      <c r="P26" s="61" t="e">
        <f t="shared" si="28"/>
        <v>#REF!</v>
      </c>
      <c r="Q26" s="66" t="e">
        <f t="shared" si="28"/>
        <v>#REF!</v>
      </c>
      <c r="R26" s="67" t="e">
        <f t="shared" si="28"/>
        <v>#REF!</v>
      </c>
      <c r="S26" s="68" t="e">
        <f t="shared" si="28"/>
        <v>#REF!</v>
      </c>
      <c r="T26" s="63" t="e">
        <f t="shared" si="28"/>
        <v>#REF!</v>
      </c>
      <c r="U26" s="63" t="e">
        <f t="shared" si="28"/>
        <v>#REF!</v>
      </c>
      <c r="V26" s="69" t="e">
        <f>U26/G26</f>
        <v>#REF!</v>
      </c>
      <c r="W26" s="63" t="e">
        <f>MAX((U26*0.4),0)</f>
        <v>#REF!</v>
      </c>
      <c r="X26" s="70" t="e">
        <f>U26-W26</f>
        <v>#REF!</v>
      </c>
      <c r="Y26" s="71" t="e">
        <f>SUM(X26,Q26)</f>
        <v>#REF!</v>
      </c>
      <c r="Z26" s="64" t="e">
        <f>$Y26/5%</f>
        <v>#REF!</v>
      </c>
      <c r="AA26" s="72" t="e">
        <f>$Y26/6.66%</f>
        <v>#REF!</v>
      </c>
      <c r="AB26" s="72" t="e">
        <f>$Y26/10%</f>
        <v>#REF!</v>
      </c>
      <c r="AC26" s="61" t="e">
        <f>$Y26/15%</f>
        <v>#REF!</v>
      </c>
      <c r="AD26" s="73" t="e">
        <f>$Y26/20%</f>
        <v>#REF!</v>
      </c>
      <c r="AE26" s="64" t="e">
        <f>SUM(AE11,AE16,AE21,AE25)</f>
        <v>#REF!</v>
      </c>
      <c r="AF26" s="61" t="e">
        <f>SUM(AF11,AF16,AF21,AF25)</f>
        <v>#REF!</v>
      </c>
      <c r="AG26" s="73" t="e">
        <f>SUM(AG11,AG16,AG21,AG25)</f>
        <v>#REF!</v>
      </c>
      <c r="AH26" s="63" t="e">
        <f>#REF!</f>
        <v>#REF!</v>
      </c>
      <c r="AI26" s="63" t="e">
        <f>#REF!</f>
        <v>#REF!</v>
      </c>
      <c r="AJ26" s="74" t="e">
        <f>SUM(AE26:AI26)</f>
        <v>#REF!</v>
      </c>
      <c r="AK26" s="75" t="e">
        <f>IF((AA26-AJ26)&gt;0,"○","×")</f>
        <v>#REF!</v>
      </c>
      <c r="AL26" s="75" t="e">
        <f t="shared" si="24"/>
        <v>#REF!</v>
      </c>
      <c r="AN26" s="61">
        <f t="shared" ref="AN26:AQ27" si="29">SUM(AN11,AN16,AN21,AN25)</f>
        <v>1124216</v>
      </c>
      <c r="AO26" s="61">
        <f t="shared" si="29"/>
        <v>1150987</v>
      </c>
      <c r="AP26" s="28">
        <f t="shared" si="29"/>
        <v>1151280</v>
      </c>
      <c r="AQ26" s="28">
        <f t="shared" si="29"/>
        <v>1096030</v>
      </c>
      <c r="AR26" s="28">
        <f>SUM(AO26:AQ26)</f>
        <v>3398297</v>
      </c>
      <c r="AS26" s="28">
        <f>SUM(AS11,AS16,AS21,AS25)</f>
        <v>1142161</v>
      </c>
      <c r="AU26" s="61">
        <f t="shared" ref="AU26:AW27" si="30">SUM(AU11,AU16,AU21,AU25)</f>
        <v>13554</v>
      </c>
      <c r="AV26" s="61">
        <f t="shared" si="30"/>
        <v>0</v>
      </c>
      <c r="AW26" s="28">
        <f t="shared" si="30"/>
        <v>13554</v>
      </c>
      <c r="AX26" s="29"/>
      <c r="AY26" s="61">
        <f>SUM(AY11,AY16,AY21,AY25)</f>
        <v>0</v>
      </c>
      <c r="AZ26" s="61"/>
      <c r="BA26" s="61">
        <f>SUM(BA11,BA16,BA21,BA25)</f>
        <v>0</v>
      </c>
      <c r="BB26" s="61"/>
      <c r="BC26" s="29"/>
      <c r="BD26" s="29"/>
      <c r="BE26" s="6"/>
      <c r="BF26" s="61">
        <f t="shared" ref="BF26:BH27" si="31">SUM(BF11,BF16,BF21,BF25)</f>
        <v>2495</v>
      </c>
      <c r="BG26" s="61">
        <f t="shared" si="31"/>
        <v>0</v>
      </c>
      <c r="BH26" s="76" t="e">
        <f t="shared" si="31"/>
        <v>#REF!</v>
      </c>
      <c r="BI26" s="76"/>
      <c r="BJ26" s="76"/>
      <c r="BK26" s="61" t="e">
        <f t="shared" ref="BK26:BM27" si="32">SUM(BK11,BK16,BK21,BK25)</f>
        <v>#REF!</v>
      </c>
      <c r="BL26" s="61" t="e">
        <f t="shared" si="32"/>
        <v>#REF!</v>
      </c>
      <c r="BM26" s="61" t="e">
        <f t="shared" si="32"/>
        <v>#REF!</v>
      </c>
    </row>
    <row r="27" spans="2:65" ht="39" customHeight="1" thickBot="1">
      <c r="B27" s="1161" t="s">
        <v>163</v>
      </c>
      <c r="C27" s="1162"/>
      <c r="D27" s="61" t="e">
        <f t="shared" ref="D27:AA27" si="33">D8+D12+D17+D20</f>
        <v>#REF!</v>
      </c>
      <c r="E27" s="28" t="e">
        <f t="shared" si="33"/>
        <v>#REF!</v>
      </c>
      <c r="F27" s="62" t="e">
        <f>F8+F12+F17+F20</f>
        <v>#REF!</v>
      </c>
      <c r="G27" s="63" t="e">
        <f>G8+G12+G17+G20</f>
        <v>#REF!</v>
      </c>
      <c r="H27" s="63">
        <f t="shared" si="33"/>
        <v>0</v>
      </c>
      <c r="I27" s="64" t="e">
        <f t="shared" si="33"/>
        <v>#REF!</v>
      </c>
      <c r="J27" s="65" t="e">
        <f t="shared" si="33"/>
        <v>#REF!</v>
      </c>
      <c r="K27" s="65" t="e">
        <f t="shared" si="33"/>
        <v>#REF!</v>
      </c>
      <c r="L27" s="65" t="e">
        <f t="shared" si="33"/>
        <v>#REF!</v>
      </c>
      <c r="M27" s="65" t="e">
        <f t="shared" si="33"/>
        <v>#REF!</v>
      </c>
      <c r="N27" s="61" t="e">
        <f t="shared" si="33"/>
        <v>#REF!</v>
      </c>
      <c r="O27" s="61" t="e">
        <f t="shared" si="33"/>
        <v>#REF!</v>
      </c>
      <c r="P27" s="61" t="e">
        <f t="shared" si="33"/>
        <v>#REF!</v>
      </c>
      <c r="Q27" s="66" t="e">
        <f t="shared" si="33"/>
        <v>#REF!</v>
      </c>
      <c r="R27" s="67" t="e">
        <f t="shared" si="33"/>
        <v>#REF!</v>
      </c>
      <c r="S27" s="68" t="e">
        <f t="shared" si="33"/>
        <v>#REF!</v>
      </c>
      <c r="T27" s="63" t="e">
        <f t="shared" si="33"/>
        <v>#REF!</v>
      </c>
      <c r="U27" s="63" t="e">
        <f t="shared" si="33"/>
        <v>#REF!</v>
      </c>
      <c r="V27" s="69" t="e">
        <f t="shared" si="33"/>
        <v>#REF!</v>
      </c>
      <c r="W27" s="63" t="e">
        <f t="shared" si="33"/>
        <v>#REF!</v>
      </c>
      <c r="X27" s="70" t="e">
        <f t="shared" si="33"/>
        <v>#REF!</v>
      </c>
      <c r="Y27" s="71" t="e">
        <f t="shared" si="33"/>
        <v>#REF!</v>
      </c>
      <c r="Z27" s="64" t="e">
        <f t="shared" si="33"/>
        <v>#REF!</v>
      </c>
      <c r="AA27" s="72" t="e">
        <f t="shared" si="33"/>
        <v>#REF!</v>
      </c>
      <c r="AB27" s="72" t="e">
        <f>AB8+AB12+AB17+AB20</f>
        <v>#REF!</v>
      </c>
      <c r="AC27" s="61" t="e">
        <f>AC8+AC12+AC17+AC20</f>
        <v>#REF!</v>
      </c>
      <c r="AD27" s="73" t="e">
        <f>AD8+AD12+AD17+AD20</f>
        <v>#REF!</v>
      </c>
      <c r="AE27" s="64" t="e">
        <f t="shared" ref="AE27:AJ27" si="34">AE26</f>
        <v>#REF!</v>
      </c>
      <c r="AF27" s="61" t="e">
        <f t="shared" si="34"/>
        <v>#REF!</v>
      </c>
      <c r="AG27" s="73" t="e">
        <f t="shared" si="34"/>
        <v>#REF!</v>
      </c>
      <c r="AH27" s="63" t="e">
        <f t="shared" si="34"/>
        <v>#REF!</v>
      </c>
      <c r="AI27" s="63" t="e">
        <f t="shared" si="34"/>
        <v>#REF!</v>
      </c>
      <c r="AJ27" s="74" t="e">
        <f t="shared" si="34"/>
        <v>#REF!</v>
      </c>
      <c r="AK27" s="75" t="e">
        <f>IF((AA27-AJ27)&gt;0,"○","×")</f>
        <v>#REF!</v>
      </c>
      <c r="AL27" s="75" t="e">
        <f t="shared" si="24"/>
        <v>#REF!</v>
      </c>
      <c r="AN27" s="61">
        <f t="shared" si="29"/>
        <v>1463283</v>
      </c>
      <c r="AO27" s="61">
        <f t="shared" si="29"/>
        <v>1510787</v>
      </c>
      <c r="AP27" s="28">
        <f t="shared" si="29"/>
        <v>1498520</v>
      </c>
      <c r="AQ27" s="28">
        <f t="shared" si="29"/>
        <v>1410608</v>
      </c>
      <c r="AR27" s="28">
        <f>SUM(AO27:AQ27)</f>
        <v>4419915</v>
      </c>
      <c r="AS27" s="28">
        <f>SUM(AS12,AS17,AS22,AS26)</f>
        <v>1490863.3333333333</v>
      </c>
      <c r="AU27" s="61">
        <f t="shared" si="30"/>
        <v>16593</v>
      </c>
      <c r="AV27" s="61">
        <f t="shared" si="30"/>
        <v>0</v>
      </c>
      <c r="AW27" s="28">
        <f t="shared" si="30"/>
        <v>16593</v>
      </c>
      <c r="AX27" s="29"/>
      <c r="AY27" s="61">
        <f>SUM(AY12,AY17,AY22,AY26)</f>
        <v>491934</v>
      </c>
      <c r="AZ27" s="61"/>
      <c r="BA27" s="61">
        <f>SUM(BA12,BA17,BA22,BA26)</f>
        <v>0</v>
      </c>
      <c r="BB27" s="61"/>
      <c r="BC27" s="29"/>
      <c r="BD27" s="29"/>
      <c r="BE27" s="6"/>
      <c r="BF27" s="61">
        <f t="shared" si="31"/>
        <v>3101</v>
      </c>
      <c r="BG27" s="61">
        <f t="shared" si="31"/>
        <v>0</v>
      </c>
      <c r="BH27" s="76" t="e">
        <f t="shared" si="31"/>
        <v>#REF!</v>
      </c>
      <c r="BI27" s="76"/>
      <c r="BJ27" s="76"/>
      <c r="BK27" s="61" t="e">
        <f t="shared" si="32"/>
        <v>#REF!</v>
      </c>
      <c r="BL27" s="61" t="e">
        <f t="shared" si="32"/>
        <v>#REF!</v>
      </c>
      <c r="BM27" s="61" t="e">
        <f t="shared" si="32"/>
        <v>#REF!</v>
      </c>
    </row>
    <row r="28" spans="2:65" ht="27.75" customHeight="1">
      <c r="B28" s="210"/>
      <c r="C28" s="29"/>
      <c r="D28" s="29"/>
      <c r="E28" s="29"/>
      <c r="F28" s="29"/>
      <c r="G28" s="29"/>
      <c r="H28" s="29"/>
      <c r="I28" s="29"/>
      <c r="J28" s="29"/>
      <c r="K28" s="29"/>
      <c r="L28" s="29"/>
      <c r="M28" s="29"/>
      <c r="N28" s="29"/>
      <c r="O28" s="29"/>
      <c r="P28" s="29"/>
      <c r="Q28" s="29"/>
      <c r="T28" s="29"/>
      <c r="U28" s="29"/>
      <c r="V28" s="110"/>
      <c r="W28" s="29"/>
      <c r="X28" s="211"/>
      <c r="Y28" s="211"/>
      <c r="Z28" s="29"/>
      <c r="AA28" s="29"/>
      <c r="AB28" s="29"/>
      <c r="AC28" s="29"/>
      <c r="AD28" s="29"/>
      <c r="AE28" s="29"/>
      <c r="AF28" s="29"/>
      <c r="AG28" s="29"/>
      <c r="AH28" s="29"/>
      <c r="AI28" s="29"/>
      <c r="AJ28" s="29"/>
      <c r="AK28" s="29"/>
      <c r="AL28" s="29"/>
      <c r="AN28" s="29"/>
      <c r="AO28" s="29"/>
      <c r="AP28" s="29"/>
      <c r="AQ28" s="29"/>
      <c r="AR28" s="29"/>
      <c r="AS28" s="29"/>
      <c r="AU28" s="29"/>
      <c r="AV28" s="29"/>
      <c r="AW28" s="29"/>
      <c r="AX28" s="29"/>
      <c r="AY28" s="78"/>
      <c r="AZ28" s="78"/>
      <c r="BA28" s="78"/>
      <c r="BB28" s="29"/>
      <c r="BC28" s="29"/>
      <c r="BD28" s="29"/>
      <c r="BF28" s="29"/>
      <c r="BG28" s="29"/>
      <c r="BH28" s="29"/>
      <c r="BI28" s="29"/>
      <c r="BJ28" s="29"/>
      <c r="BK28" s="29"/>
      <c r="BL28" s="29"/>
      <c r="BM28" s="29"/>
    </row>
    <row r="29" spans="2:65" ht="27.75" customHeight="1">
      <c r="B29" s="212"/>
      <c r="C29" s="29"/>
      <c r="E29" s="29"/>
      <c r="F29" s="29"/>
      <c r="G29" s="29"/>
      <c r="H29" s="29"/>
      <c r="I29" s="29"/>
      <c r="J29" s="29"/>
      <c r="K29" s="29"/>
      <c r="L29" s="29"/>
      <c r="M29" s="29"/>
      <c r="N29" s="29"/>
      <c r="O29" s="29"/>
      <c r="P29" s="29"/>
      <c r="Q29" s="29"/>
      <c r="T29" s="29"/>
      <c r="U29" s="29"/>
      <c r="V29" s="110"/>
      <c r="W29" s="29"/>
      <c r="X29" s="211"/>
      <c r="Y29" s="211"/>
      <c r="Z29" s="29"/>
      <c r="AA29" s="29"/>
      <c r="AB29" s="29"/>
      <c r="AC29" s="29"/>
      <c r="AD29" s="29"/>
      <c r="AE29" s="29"/>
      <c r="AF29" s="29"/>
      <c r="AG29" s="29"/>
      <c r="AH29" s="29"/>
      <c r="AI29" s="29"/>
      <c r="AJ29" s="29"/>
      <c r="AK29" s="29"/>
      <c r="AL29" s="29"/>
      <c r="AN29" s="29"/>
      <c r="AO29" s="29"/>
      <c r="AP29" s="29"/>
      <c r="AQ29" s="29"/>
      <c r="AR29" s="29"/>
      <c r="AS29" s="29"/>
      <c r="AU29" s="29"/>
      <c r="AV29" s="29"/>
      <c r="AW29" s="29"/>
      <c r="AX29" s="29"/>
      <c r="AY29" s="29"/>
      <c r="AZ29" s="29"/>
      <c r="BA29" s="29"/>
      <c r="BB29" s="29"/>
      <c r="BC29" s="29"/>
      <c r="BD29" s="29"/>
      <c r="BE29" s="2" t="s">
        <v>69</v>
      </c>
      <c r="BF29" s="29">
        <v>159334</v>
      </c>
      <c r="BG29" s="29"/>
      <c r="BH29" s="29">
        <v>160034</v>
      </c>
      <c r="BI29" s="29"/>
      <c r="BJ29" s="29"/>
      <c r="BK29" s="29">
        <v>160034</v>
      </c>
      <c r="BL29" s="29"/>
      <c r="BM29" s="29"/>
    </row>
    <row r="30" spans="2:65" ht="27.75" customHeight="1">
      <c r="B30" s="212"/>
      <c r="C30" s="29"/>
      <c r="E30" s="29"/>
      <c r="F30" s="29"/>
      <c r="G30" s="29"/>
      <c r="H30" s="29"/>
      <c r="I30" s="29"/>
      <c r="J30" s="29"/>
      <c r="K30" s="29"/>
      <c r="L30" s="29"/>
      <c r="M30" s="29"/>
      <c r="N30" s="29"/>
      <c r="O30" s="29"/>
      <c r="P30" s="29"/>
      <c r="Q30" s="29"/>
      <c r="T30" s="29"/>
      <c r="U30" s="29"/>
      <c r="V30" s="110"/>
      <c r="W30" s="29"/>
      <c r="X30" s="211"/>
      <c r="Y30" s="211"/>
      <c r="Z30" s="29"/>
      <c r="AA30" s="29"/>
      <c r="AB30" s="29"/>
      <c r="AC30" s="29"/>
      <c r="AD30" s="29"/>
      <c r="AE30" s="29"/>
      <c r="AF30" s="29"/>
      <c r="AG30" s="29"/>
      <c r="AH30" s="29"/>
      <c r="AI30" s="29"/>
      <c r="AJ30" s="29"/>
      <c r="AK30" s="29"/>
      <c r="AL30" s="29"/>
      <c r="AN30" s="29"/>
      <c r="AO30" s="29"/>
      <c r="AP30" s="29"/>
      <c r="AQ30" s="29"/>
      <c r="AR30" s="29"/>
      <c r="AS30" s="29"/>
      <c r="AU30" s="29"/>
      <c r="AV30" s="29"/>
      <c r="AW30" s="29"/>
      <c r="AX30" s="29"/>
      <c r="AY30" s="29"/>
      <c r="AZ30" s="29"/>
      <c r="BA30" s="29"/>
      <c r="BB30" s="29"/>
      <c r="BC30" s="29"/>
      <c r="BD30" s="29"/>
      <c r="BE30" s="2" t="s">
        <v>78</v>
      </c>
      <c r="BF30" s="29">
        <f>BF33</f>
        <v>54265</v>
      </c>
      <c r="BG30" s="29"/>
      <c r="BH30" s="29"/>
      <c r="BI30" s="29"/>
      <c r="BJ30" s="29"/>
      <c r="BK30" s="29"/>
      <c r="BL30" s="29"/>
      <c r="BM30" s="29"/>
    </row>
    <row r="31" spans="2:65" ht="27.75" customHeight="1" thickBot="1">
      <c r="B31" s="212"/>
      <c r="C31" s="29"/>
      <c r="E31" s="29"/>
      <c r="F31" s="29"/>
      <c r="G31" s="29"/>
      <c r="H31" s="29"/>
      <c r="I31" s="29"/>
      <c r="J31" s="29"/>
      <c r="K31" s="29"/>
      <c r="L31" s="29"/>
      <c r="M31" s="29"/>
      <c r="N31" s="29"/>
      <c r="O31" s="29"/>
      <c r="P31" s="29"/>
      <c r="Q31" s="29"/>
      <c r="T31" s="29"/>
      <c r="U31" s="29"/>
      <c r="V31" s="110"/>
      <c r="W31" s="29"/>
      <c r="X31" s="211"/>
      <c r="Y31" s="211"/>
      <c r="Z31" s="29"/>
      <c r="AA31" s="29"/>
      <c r="AB31" s="29"/>
      <c r="AC31" s="29"/>
      <c r="AD31" s="29"/>
      <c r="AE31" s="29"/>
      <c r="AF31" s="29"/>
      <c r="AG31" s="29"/>
      <c r="AH31" s="29"/>
      <c r="AI31" s="29"/>
      <c r="AJ31" s="29"/>
      <c r="AK31" s="29"/>
      <c r="AL31" s="29"/>
      <c r="AN31" s="29"/>
      <c r="AO31" s="29"/>
      <c r="AP31" s="29"/>
      <c r="AQ31" s="29"/>
      <c r="AR31" s="29"/>
      <c r="AS31" s="29"/>
      <c r="AU31" s="29"/>
      <c r="AV31" s="29"/>
      <c r="AW31" s="29"/>
      <c r="AX31" s="29"/>
      <c r="AY31" s="29"/>
      <c r="AZ31" s="29"/>
      <c r="BA31" s="29"/>
      <c r="BB31" s="29"/>
      <c r="BC31" s="29"/>
      <c r="BD31" s="29"/>
      <c r="BE31" s="2" t="s">
        <v>79</v>
      </c>
      <c r="BF31" s="1">
        <v>55242</v>
      </c>
      <c r="BG31" s="29"/>
      <c r="BH31" s="29"/>
      <c r="BI31" s="29"/>
      <c r="BJ31" s="29"/>
      <c r="BK31" s="29"/>
      <c r="BL31" s="29"/>
      <c r="BM31" s="29"/>
    </row>
    <row r="32" spans="2:65" ht="27.75" customHeight="1">
      <c r="B32" s="212"/>
      <c r="C32" s="29"/>
      <c r="E32" s="29"/>
      <c r="F32" s="29"/>
      <c r="G32" s="29"/>
      <c r="H32" s="29"/>
      <c r="I32" s="29"/>
      <c r="J32" s="29"/>
      <c r="K32" s="29"/>
      <c r="L32" s="29"/>
      <c r="M32" s="29"/>
      <c r="N32" s="29"/>
      <c r="O32" s="29"/>
      <c r="P32" s="29"/>
      <c r="Q32" s="29"/>
      <c r="R32" s="213" t="s">
        <v>70</v>
      </c>
      <c r="S32" s="214" t="s">
        <v>71</v>
      </c>
      <c r="T32" s="29"/>
      <c r="U32" s="29"/>
      <c r="V32" s="110"/>
      <c r="W32" s="29"/>
      <c r="X32" s="211"/>
      <c r="Y32" s="211"/>
      <c r="Z32" s="29"/>
      <c r="AA32" s="29"/>
      <c r="AB32" s="29"/>
      <c r="AC32" s="29"/>
      <c r="AD32" s="29"/>
      <c r="AE32" s="29"/>
      <c r="AF32" s="29"/>
      <c r="AG32" s="29"/>
      <c r="AH32" s="29"/>
      <c r="AI32" s="29"/>
      <c r="AJ32" s="29"/>
      <c r="AK32" s="29"/>
      <c r="AL32" s="29"/>
      <c r="AN32" s="29"/>
      <c r="AO32" s="29"/>
      <c r="AP32" s="29"/>
      <c r="AQ32" s="29"/>
      <c r="AR32" s="29"/>
      <c r="AS32" s="29"/>
      <c r="AU32" s="29"/>
      <c r="AV32" s="29"/>
      <c r="AW32" s="29"/>
      <c r="AX32" s="29"/>
      <c r="AY32" s="29"/>
      <c r="AZ32" s="29"/>
      <c r="BA32" s="29"/>
      <c r="BB32" s="29"/>
      <c r="BC32" s="29"/>
      <c r="BD32" s="29"/>
      <c r="BE32" s="2" t="s">
        <v>80</v>
      </c>
      <c r="BF32" s="1">
        <v>-977</v>
      </c>
      <c r="BG32" s="29"/>
      <c r="BH32" s="29"/>
      <c r="BI32" s="29"/>
      <c r="BJ32" s="29"/>
      <c r="BK32" s="29"/>
      <c r="BL32" s="29"/>
      <c r="BM32" s="29"/>
    </row>
    <row r="33" spans="1:65" ht="27.75" customHeight="1" thickBot="1">
      <c r="B33" s="212"/>
      <c r="C33" s="29"/>
      <c r="E33" s="29"/>
      <c r="F33" s="211"/>
      <c r="G33" s="29"/>
      <c r="H33" s="29"/>
      <c r="I33" s="29"/>
      <c r="J33" s="29"/>
      <c r="K33" s="29"/>
      <c r="L33" s="29"/>
      <c r="M33" s="29"/>
      <c r="N33" s="29"/>
      <c r="O33" s="29"/>
      <c r="P33" s="29"/>
      <c r="Q33" s="29"/>
      <c r="R33" s="215" t="e">
        <f>R26+S26</f>
        <v>#REF!</v>
      </c>
      <c r="S33" s="216" t="e">
        <f>R33/G26</f>
        <v>#REF!</v>
      </c>
      <c r="T33" s="29"/>
      <c r="U33" s="29"/>
      <c r="V33" s="110"/>
      <c r="W33" s="29"/>
      <c r="X33" s="211"/>
      <c r="Y33" s="211"/>
      <c r="Z33" s="29"/>
      <c r="AA33" s="29"/>
      <c r="AB33" s="29"/>
      <c r="AC33" s="29"/>
      <c r="AD33" s="29"/>
      <c r="AE33" s="29"/>
      <c r="AF33" s="29"/>
      <c r="AG33" s="29"/>
      <c r="AH33" s="29"/>
      <c r="AI33" s="29"/>
      <c r="AJ33" s="29"/>
      <c r="AK33" s="29"/>
      <c r="AL33" s="29"/>
      <c r="AN33" s="29"/>
      <c r="AO33" s="29"/>
      <c r="AP33" s="29"/>
      <c r="AQ33" s="29"/>
      <c r="AR33" s="29"/>
      <c r="AS33" s="29"/>
      <c r="AU33" s="29"/>
      <c r="AV33" s="29"/>
      <c r="AW33" s="29"/>
      <c r="AX33" s="29"/>
      <c r="AY33" s="29"/>
      <c r="AZ33" s="29"/>
      <c r="BA33" s="29"/>
      <c r="BB33" s="29"/>
      <c r="BC33" s="29"/>
      <c r="BD33" s="29"/>
      <c r="BF33" s="1">
        <f>SUM(BF31:BF32)</f>
        <v>54265</v>
      </c>
      <c r="BG33" s="29"/>
      <c r="BH33" s="29"/>
      <c r="BI33" s="29"/>
      <c r="BJ33" s="29"/>
      <c r="BK33" s="29"/>
      <c r="BL33" s="29"/>
      <c r="BM33" s="29"/>
    </row>
    <row r="34" spans="1:65" ht="27.75" customHeight="1">
      <c r="B34" s="212"/>
      <c r="C34" s="29"/>
      <c r="E34" s="29"/>
      <c r="F34" s="211"/>
      <c r="G34" s="29"/>
      <c r="H34" s="29"/>
      <c r="I34" s="29"/>
      <c r="J34" s="29"/>
      <c r="K34" s="29"/>
      <c r="L34" s="29"/>
      <c r="M34" s="29"/>
      <c r="N34" s="29"/>
      <c r="O34" s="29"/>
      <c r="P34" s="29"/>
      <c r="Q34" s="29"/>
      <c r="T34" s="29"/>
      <c r="U34" s="29"/>
      <c r="V34" s="110"/>
      <c r="W34" s="29"/>
      <c r="X34" s="211"/>
      <c r="Y34" s="211"/>
      <c r="Z34" s="29"/>
      <c r="AA34" s="29"/>
      <c r="AB34" s="29"/>
      <c r="AC34" s="29"/>
      <c r="AD34" s="29"/>
      <c r="AE34" s="29"/>
      <c r="AF34" s="29"/>
      <c r="AG34" s="29"/>
      <c r="AH34" s="29"/>
      <c r="AI34" s="29"/>
      <c r="AJ34" s="29"/>
      <c r="AK34" s="29"/>
      <c r="AL34" s="29"/>
      <c r="AN34" s="29"/>
      <c r="AO34" s="29"/>
      <c r="AP34" s="29"/>
      <c r="AQ34" s="29"/>
      <c r="AR34" s="29"/>
      <c r="AS34" s="29"/>
      <c r="AU34" s="29"/>
      <c r="AV34" s="29"/>
      <c r="AW34" s="29"/>
      <c r="AX34" s="29"/>
      <c r="AY34" s="29"/>
      <c r="AZ34" s="29"/>
      <c r="BA34" s="29"/>
      <c r="BB34" s="29"/>
      <c r="BC34" s="29"/>
      <c r="BD34" s="29"/>
      <c r="BG34" s="29"/>
      <c r="BH34" s="29"/>
      <c r="BI34" s="29"/>
      <c r="BJ34" s="29"/>
      <c r="BK34" s="29"/>
      <c r="BL34" s="29"/>
      <c r="BM34" s="29"/>
    </row>
    <row r="35" spans="1:65" ht="27.75" customHeight="1">
      <c r="B35" s="212"/>
      <c r="C35" s="29"/>
      <c r="E35" s="29"/>
      <c r="F35" s="29"/>
      <c r="G35" s="29"/>
      <c r="H35" s="29"/>
      <c r="I35" s="29"/>
      <c r="J35" s="29"/>
      <c r="K35" s="29"/>
      <c r="L35" s="29"/>
      <c r="M35" s="29"/>
      <c r="N35" s="29"/>
      <c r="O35" s="29"/>
      <c r="P35" s="29"/>
      <c r="Q35" s="29"/>
      <c r="T35" s="29"/>
      <c r="U35" s="29"/>
      <c r="V35" s="110"/>
      <c r="W35" s="29"/>
      <c r="X35" s="211"/>
      <c r="Y35" s="211"/>
      <c r="Z35" s="29"/>
      <c r="AA35" s="29"/>
      <c r="AB35" s="29"/>
      <c r="AC35" s="29"/>
      <c r="AD35" s="29"/>
      <c r="AE35" s="29"/>
      <c r="AF35" s="29"/>
      <c r="AG35" s="29"/>
      <c r="AH35" s="29"/>
      <c r="AI35" s="29"/>
      <c r="AJ35" s="29"/>
      <c r="AK35" s="29"/>
      <c r="AL35" s="29"/>
      <c r="AN35" s="29"/>
      <c r="AO35" s="29"/>
      <c r="AP35" s="29"/>
      <c r="AQ35" s="29"/>
      <c r="AR35" s="29"/>
      <c r="AS35" s="29"/>
      <c r="AU35" s="29"/>
      <c r="AV35" s="29"/>
      <c r="AW35" s="29"/>
      <c r="AX35" s="29"/>
      <c r="AY35" s="29"/>
      <c r="AZ35" s="29"/>
      <c r="BA35" s="29"/>
      <c r="BB35" s="29"/>
      <c r="BC35" s="29"/>
      <c r="BD35" s="29"/>
      <c r="BF35" s="29"/>
      <c r="BG35" s="29"/>
      <c r="BH35" s="29"/>
      <c r="BI35" s="29"/>
      <c r="BJ35" s="29"/>
      <c r="BK35" s="29"/>
      <c r="BL35" s="29"/>
      <c r="BM35" s="29"/>
    </row>
    <row r="36" spans="1:65" ht="27.75" customHeight="1">
      <c r="B36" s="212"/>
      <c r="C36" s="29"/>
      <c r="E36" s="29"/>
      <c r="F36" s="29"/>
      <c r="G36" s="29"/>
      <c r="H36" s="29"/>
      <c r="I36" s="29"/>
      <c r="J36" s="29"/>
      <c r="K36" s="29"/>
      <c r="L36" s="29"/>
      <c r="M36" s="29"/>
      <c r="N36" s="29"/>
      <c r="O36" s="29"/>
      <c r="P36" s="29"/>
      <c r="Q36" s="29"/>
      <c r="T36" s="29"/>
      <c r="U36" s="29"/>
      <c r="V36" s="110"/>
      <c r="W36" s="29"/>
      <c r="X36" s="211"/>
      <c r="Y36" s="211"/>
      <c r="Z36" s="29"/>
      <c r="AA36" s="29"/>
      <c r="AB36" s="29"/>
      <c r="AC36" s="29"/>
      <c r="AD36" s="29"/>
      <c r="AE36" s="29"/>
      <c r="AF36" s="29"/>
      <c r="AG36" s="29"/>
      <c r="AH36" s="29"/>
      <c r="AI36" s="29"/>
      <c r="AJ36" s="29"/>
      <c r="AK36" s="29"/>
      <c r="AL36" s="29"/>
      <c r="AN36" s="29"/>
      <c r="AO36" s="29"/>
      <c r="AP36" s="29"/>
      <c r="AQ36" s="29"/>
      <c r="AR36" s="29"/>
      <c r="AS36" s="29"/>
      <c r="AU36" s="29"/>
      <c r="AV36" s="29"/>
      <c r="AW36" s="29"/>
      <c r="AX36" s="29"/>
      <c r="AY36" s="29"/>
      <c r="AZ36" s="29"/>
      <c r="BA36" s="29"/>
      <c r="BB36" s="29"/>
      <c r="BC36" s="29"/>
      <c r="BD36" s="29"/>
      <c r="BF36" s="29"/>
      <c r="BG36" s="29"/>
      <c r="BH36" s="29"/>
      <c r="BI36" s="29"/>
      <c r="BJ36" s="29"/>
      <c r="BK36" s="29"/>
      <c r="BL36" s="29"/>
      <c r="BM36" s="29"/>
    </row>
    <row r="37" spans="1:65" ht="27.75" customHeight="1">
      <c r="B37" s="212"/>
      <c r="C37" s="29"/>
      <c r="E37" s="29"/>
      <c r="F37" s="29"/>
      <c r="G37" s="29"/>
      <c r="H37" s="29"/>
      <c r="I37" s="29"/>
      <c r="J37" s="29"/>
      <c r="K37" s="29"/>
      <c r="L37" s="29"/>
      <c r="M37" s="29"/>
      <c r="N37" s="29"/>
      <c r="O37" s="29"/>
      <c r="P37" s="29"/>
      <c r="Q37" s="29"/>
      <c r="T37" s="29"/>
      <c r="U37" s="29"/>
      <c r="V37" s="110"/>
      <c r="W37" s="29"/>
      <c r="X37" s="211"/>
      <c r="Y37" s="211"/>
      <c r="Z37" s="29"/>
      <c r="AA37" s="29"/>
      <c r="AB37" s="29"/>
      <c r="AC37" s="29"/>
      <c r="AD37" s="29"/>
      <c r="AE37" s="29"/>
      <c r="AF37" s="29"/>
      <c r="AG37" s="29"/>
      <c r="AH37" s="29"/>
      <c r="AI37" s="29"/>
      <c r="AJ37" s="29"/>
      <c r="AK37" s="29"/>
      <c r="AL37" s="29"/>
      <c r="AN37" s="29"/>
      <c r="AO37" s="29"/>
      <c r="AP37" s="29"/>
      <c r="AQ37" s="29"/>
      <c r="AR37" s="29"/>
      <c r="AS37" s="29"/>
      <c r="AU37" s="29"/>
      <c r="AV37" s="29"/>
      <c r="AW37" s="29"/>
      <c r="AX37" s="29"/>
      <c r="AY37" s="29"/>
      <c r="AZ37" s="29"/>
      <c r="BA37" s="29"/>
      <c r="BB37" s="29"/>
      <c r="BC37" s="29"/>
      <c r="BD37" s="29"/>
      <c r="BF37" s="29"/>
      <c r="BG37" s="29"/>
      <c r="BH37" s="29"/>
      <c r="BI37" s="29"/>
      <c r="BJ37" s="29"/>
      <c r="BK37" s="29"/>
      <c r="BL37" s="29"/>
      <c r="BM37" s="29"/>
    </row>
    <row r="38" spans="1:65" ht="27.75" customHeight="1">
      <c r="B38" s="212"/>
      <c r="C38" s="29"/>
      <c r="E38" s="29"/>
      <c r="F38" s="29"/>
      <c r="G38" s="29"/>
      <c r="H38" s="29"/>
      <c r="I38" s="29"/>
      <c r="J38" s="29"/>
      <c r="K38" s="29"/>
      <c r="L38" s="29"/>
      <c r="M38" s="29"/>
      <c r="N38" s="29"/>
      <c r="O38" s="29"/>
      <c r="P38" s="29"/>
      <c r="Q38" s="29"/>
      <c r="T38" s="29"/>
      <c r="U38" s="29"/>
      <c r="V38" s="110"/>
      <c r="W38" s="29"/>
      <c r="X38" s="211"/>
      <c r="Y38" s="211"/>
      <c r="Z38" s="29"/>
      <c r="AA38" s="29"/>
      <c r="AB38" s="29"/>
      <c r="AC38" s="29"/>
      <c r="AD38" s="29"/>
      <c r="AE38" s="29"/>
      <c r="AF38" s="29"/>
      <c r="AG38" s="29"/>
      <c r="AH38" s="29"/>
      <c r="AI38" s="29"/>
      <c r="AJ38" s="29"/>
      <c r="AK38" s="29"/>
      <c r="AL38" s="29"/>
      <c r="AN38" s="29"/>
      <c r="AO38" s="29"/>
      <c r="AP38" s="29"/>
      <c r="AQ38" s="29"/>
      <c r="AR38" s="29"/>
      <c r="AS38" s="29"/>
      <c r="AU38" s="29"/>
      <c r="AV38" s="29"/>
      <c r="AW38" s="29"/>
      <c r="AX38" s="29"/>
      <c r="AY38" s="29"/>
      <c r="AZ38" s="29"/>
      <c r="BA38" s="29"/>
      <c r="BB38" s="29"/>
      <c r="BC38" s="29"/>
      <c r="BD38" s="29"/>
      <c r="BF38" s="29"/>
      <c r="BG38" s="29"/>
      <c r="BH38" s="29"/>
      <c r="BI38" s="29"/>
      <c r="BJ38" s="29"/>
      <c r="BK38" s="29"/>
      <c r="BL38" s="29"/>
      <c r="BM38" s="29"/>
    </row>
    <row r="39" spans="1:65" ht="27.75" customHeight="1">
      <c r="B39" s="212"/>
      <c r="C39" s="29"/>
      <c r="E39" s="29"/>
      <c r="F39" s="29"/>
      <c r="G39" s="29"/>
      <c r="H39" s="29"/>
      <c r="I39" s="29"/>
      <c r="J39" s="29"/>
      <c r="K39" s="29"/>
      <c r="L39" s="29"/>
      <c r="M39" s="29"/>
      <c r="N39" s="29"/>
      <c r="O39" s="29"/>
      <c r="P39" s="29"/>
      <c r="Q39" s="29"/>
      <c r="T39" s="29"/>
      <c r="U39" s="29"/>
      <c r="V39" s="110"/>
      <c r="W39" s="29"/>
      <c r="X39" s="211"/>
      <c r="Y39" s="211"/>
      <c r="Z39" s="29"/>
      <c r="AA39" s="29"/>
      <c r="AB39" s="29"/>
      <c r="AC39" s="29"/>
      <c r="AD39" s="29"/>
      <c r="AE39" s="29"/>
      <c r="AF39" s="29"/>
      <c r="AG39" s="29"/>
      <c r="AH39" s="29"/>
      <c r="AI39" s="29"/>
      <c r="AJ39" s="29"/>
      <c r="AK39" s="29"/>
      <c r="AL39" s="29"/>
      <c r="AN39" s="29"/>
      <c r="AO39" s="29"/>
      <c r="AP39" s="29"/>
      <c r="AQ39" s="29"/>
      <c r="AR39" s="29"/>
      <c r="AS39" s="29"/>
      <c r="AU39" s="29"/>
      <c r="AV39" s="29"/>
      <c r="AW39" s="29"/>
      <c r="AX39" s="29"/>
      <c r="AY39" s="29"/>
      <c r="AZ39" s="29"/>
      <c r="BA39" s="29"/>
      <c r="BB39" s="29"/>
      <c r="BC39" s="29"/>
      <c r="BD39" s="29"/>
      <c r="BF39" s="29"/>
      <c r="BG39" s="29"/>
      <c r="BH39" s="29"/>
      <c r="BI39" s="29"/>
      <c r="BJ39" s="29"/>
      <c r="BK39" s="29"/>
      <c r="BL39" s="29"/>
      <c r="BM39" s="29"/>
    </row>
    <row r="40" spans="1:65" ht="27.75" customHeight="1">
      <c r="A40" s="1" t="s">
        <v>88</v>
      </c>
      <c r="B40" s="212"/>
      <c r="C40" s="29"/>
      <c r="E40" s="29"/>
      <c r="F40" s="29"/>
      <c r="G40" s="29"/>
      <c r="H40" s="29"/>
      <c r="I40" s="29"/>
      <c r="J40" s="29"/>
      <c r="K40" s="29"/>
      <c r="L40" s="29"/>
      <c r="M40" s="29"/>
      <c r="N40" s="29"/>
      <c r="O40" s="29"/>
      <c r="P40" s="29"/>
      <c r="Q40" s="29"/>
      <c r="T40" s="29"/>
      <c r="U40" s="29"/>
      <c r="V40" s="110"/>
      <c r="W40" s="29"/>
      <c r="X40" s="211"/>
      <c r="Y40" s="211"/>
      <c r="Z40" s="29"/>
      <c r="AA40" s="29"/>
      <c r="AB40" s="29"/>
      <c r="AC40" s="29"/>
      <c r="AD40" s="29"/>
      <c r="AE40" s="29"/>
      <c r="AF40" s="29"/>
      <c r="AG40" s="29"/>
      <c r="AH40" s="29"/>
      <c r="AI40" s="29"/>
      <c r="AJ40" s="29"/>
      <c r="AK40" s="29"/>
      <c r="AL40" s="29"/>
      <c r="AN40" s="29"/>
      <c r="AO40" s="29"/>
      <c r="AP40" s="29"/>
      <c r="AQ40" s="29"/>
      <c r="AR40" s="29"/>
      <c r="AS40" s="29"/>
      <c r="AU40" s="29"/>
      <c r="AV40" s="29"/>
      <c r="AW40" s="29"/>
      <c r="AX40" s="29"/>
      <c r="AY40" s="29"/>
      <c r="AZ40" s="29"/>
      <c r="BA40" s="29"/>
      <c r="BB40" s="29"/>
      <c r="BC40" s="29"/>
      <c r="BD40" s="29"/>
      <c r="BF40" s="29"/>
      <c r="BG40" s="29"/>
      <c r="BH40" s="29"/>
      <c r="BI40" s="29"/>
      <c r="BJ40" s="29"/>
      <c r="BK40" s="29"/>
      <c r="BL40" s="29"/>
      <c r="BM40" s="29"/>
    </row>
    <row r="41" spans="1:65" ht="27.75" customHeight="1">
      <c r="B41" s="212"/>
      <c r="C41" s="29"/>
      <c r="E41" s="29"/>
      <c r="F41" s="29"/>
      <c r="G41" s="29"/>
      <c r="H41" s="29"/>
      <c r="I41" s="29"/>
      <c r="J41" s="29"/>
      <c r="K41" s="29"/>
      <c r="L41" s="29"/>
      <c r="M41" s="29"/>
      <c r="N41" s="29"/>
      <c r="O41" s="29"/>
      <c r="P41" s="29"/>
      <c r="Q41" s="29"/>
      <c r="T41" s="29"/>
      <c r="U41" s="29"/>
      <c r="V41" s="110"/>
      <c r="W41" s="29"/>
      <c r="X41" s="211"/>
      <c r="Y41" s="211"/>
      <c r="Z41" s="29"/>
      <c r="AA41" s="29"/>
      <c r="AB41" s="29"/>
      <c r="AC41" s="29"/>
      <c r="AD41" s="29"/>
      <c r="AE41" s="29"/>
      <c r="AF41" s="29"/>
      <c r="AG41" s="29"/>
      <c r="AH41" s="29"/>
      <c r="AI41" s="29"/>
      <c r="AJ41" s="29"/>
      <c r="AK41" s="29"/>
      <c r="AL41" s="29"/>
      <c r="AN41" s="29"/>
      <c r="AO41" s="29"/>
      <c r="AP41" s="29"/>
      <c r="AQ41" s="29"/>
      <c r="AR41" s="29"/>
      <c r="AS41" s="29"/>
      <c r="AU41" s="29"/>
      <c r="AV41" s="29"/>
      <c r="AW41" s="29"/>
      <c r="AX41" s="29"/>
      <c r="AY41" s="29"/>
      <c r="AZ41" s="29"/>
      <c r="BA41" s="29"/>
      <c r="BB41" s="29"/>
      <c r="BC41" s="29"/>
      <c r="BD41" s="29"/>
      <c r="BF41" s="29"/>
      <c r="BG41" s="29"/>
      <c r="BH41" s="29"/>
      <c r="BI41" s="29"/>
      <c r="BJ41" s="29"/>
      <c r="BK41" s="29"/>
      <c r="BL41" s="29"/>
      <c r="BM41" s="29"/>
    </row>
    <row r="42" spans="1:65" ht="27.75" customHeight="1">
      <c r="B42" s="212"/>
      <c r="C42" s="29"/>
      <c r="E42" s="29"/>
      <c r="F42" s="29"/>
      <c r="G42" s="29"/>
      <c r="H42" s="29"/>
      <c r="I42" s="29"/>
      <c r="J42" s="29"/>
      <c r="K42" s="29"/>
      <c r="L42" s="29"/>
      <c r="M42" s="29"/>
      <c r="N42" s="29"/>
      <c r="O42" s="29"/>
      <c r="P42" s="29"/>
      <c r="Q42" s="29"/>
      <c r="T42" s="29"/>
      <c r="U42" s="29"/>
      <c r="V42" s="110"/>
      <c r="W42" s="29"/>
      <c r="X42" s="211"/>
      <c r="Y42" s="211"/>
      <c r="Z42" s="29"/>
      <c r="AA42" s="29"/>
      <c r="AB42" s="29"/>
      <c r="AC42" s="29"/>
      <c r="AD42" s="29"/>
      <c r="AE42" s="29"/>
      <c r="AF42" s="29"/>
      <c r="AG42" s="29"/>
      <c r="AH42" s="29"/>
      <c r="AI42" s="29"/>
      <c r="AJ42" s="29"/>
      <c r="AK42" s="29"/>
      <c r="AL42" s="29"/>
      <c r="AN42" s="29"/>
      <c r="AO42" s="29"/>
      <c r="AP42" s="29"/>
      <c r="AQ42" s="29"/>
      <c r="AR42" s="29"/>
      <c r="AS42" s="29"/>
      <c r="AU42" s="29"/>
      <c r="AV42" s="29"/>
      <c r="AW42" s="29"/>
      <c r="AX42" s="29"/>
      <c r="AY42" s="29"/>
      <c r="AZ42" s="29"/>
      <c r="BA42" s="29"/>
      <c r="BB42" s="29"/>
      <c r="BC42" s="29"/>
      <c r="BD42" s="29"/>
      <c r="BF42" s="29"/>
      <c r="BG42" s="29"/>
      <c r="BH42" s="29"/>
      <c r="BI42" s="29"/>
      <c r="BJ42" s="29"/>
      <c r="BK42" s="29"/>
      <c r="BL42" s="29"/>
      <c r="BM42" s="29"/>
    </row>
    <row r="43" spans="1:65" ht="27.75" customHeight="1">
      <c r="B43" s="212"/>
      <c r="C43" s="29"/>
      <c r="E43" s="29"/>
      <c r="F43" s="29"/>
      <c r="G43" s="29"/>
      <c r="H43" s="29"/>
      <c r="I43" s="29"/>
      <c r="J43" s="29"/>
      <c r="K43" s="29"/>
      <c r="L43" s="29"/>
      <c r="M43" s="29"/>
      <c r="N43" s="29"/>
      <c r="O43" s="29"/>
      <c r="P43" s="29"/>
      <c r="Q43" s="29"/>
      <c r="T43" s="29"/>
      <c r="U43" s="29"/>
      <c r="V43" s="110"/>
      <c r="W43" s="29"/>
      <c r="X43" s="211"/>
      <c r="Y43" s="211"/>
      <c r="Z43" s="29"/>
      <c r="AA43" s="29"/>
      <c r="AB43" s="29"/>
      <c r="AC43" s="29"/>
      <c r="AD43" s="29"/>
      <c r="AE43" s="29"/>
      <c r="AF43" s="29"/>
      <c r="AG43" s="29"/>
      <c r="AH43" s="29"/>
      <c r="AI43" s="29"/>
      <c r="AJ43" s="29"/>
      <c r="AK43" s="29"/>
      <c r="AL43" s="29"/>
      <c r="AN43" s="29"/>
      <c r="AO43" s="29"/>
      <c r="AP43" s="29"/>
      <c r="AQ43" s="29"/>
      <c r="AR43" s="29"/>
      <c r="AS43" s="29"/>
      <c r="AU43" s="29"/>
      <c r="AV43" s="29"/>
      <c r="AW43" s="29"/>
      <c r="AX43" s="29"/>
      <c r="AY43" s="29"/>
      <c r="AZ43" s="29"/>
      <c r="BA43" s="29"/>
      <c r="BB43" s="29"/>
      <c r="BC43" s="29"/>
      <c r="BD43" s="29"/>
      <c r="BF43" s="29"/>
      <c r="BG43" s="29"/>
      <c r="BH43" s="29"/>
      <c r="BI43" s="29"/>
      <c r="BJ43" s="29"/>
      <c r="BK43" s="29"/>
      <c r="BL43" s="29"/>
      <c r="BM43" s="29"/>
    </row>
    <row r="44" spans="1:65" ht="27.75" customHeight="1">
      <c r="B44" s="212"/>
      <c r="C44" s="29"/>
      <c r="E44" s="29"/>
      <c r="F44" s="29"/>
      <c r="G44" s="29"/>
      <c r="H44" s="29"/>
      <c r="I44" s="29"/>
      <c r="J44" s="29"/>
      <c r="K44" s="29"/>
      <c r="L44" s="29"/>
      <c r="M44" s="29"/>
      <c r="N44" s="29"/>
      <c r="O44" s="29"/>
      <c r="P44" s="29"/>
      <c r="Q44" s="29"/>
      <c r="T44" s="29"/>
      <c r="U44" s="29"/>
      <c r="V44" s="110"/>
      <c r="W44" s="29"/>
      <c r="X44" s="211"/>
      <c r="Y44" s="211"/>
      <c r="Z44" s="29"/>
      <c r="AA44" s="29"/>
      <c r="AB44" s="29"/>
      <c r="AC44" s="29"/>
      <c r="AD44" s="29"/>
      <c r="AE44" s="29"/>
      <c r="AF44" s="29"/>
      <c r="AG44" s="29"/>
      <c r="AH44" s="29"/>
      <c r="AI44" s="29"/>
      <c r="AJ44" s="29"/>
      <c r="AK44" s="29"/>
      <c r="AL44" s="29"/>
      <c r="AN44" s="29"/>
      <c r="AO44" s="29"/>
      <c r="AP44" s="29"/>
      <c r="AQ44" s="29"/>
      <c r="AR44" s="29"/>
      <c r="AS44" s="29"/>
      <c r="AU44" s="29"/>
      <c r="AV44" s="29"/>
      <c r="AW44" s="29"/>
      <c r="AX44" s="29"/>
      <c r="AY44" s="29"/>
      <c r="AZ44" s="29"/>
      <c r="BA44" s="29"/>
      <c r="BB44" s="29"/>
      <c r="BC44" s="29"/>
      <c r="BD44" s="29"/>
      <c r="BF44" s="29"/>
      <c r="BG44" s="29"/>
      <c r="BH44" s="29"/>
      <c r="BI44" s="29"/>
      <c r="BJ44" s="29"/>
      <c r="BK44" s="29"/>
      <c r="BL44" s="29"/>
      <c r="BM44" s="29"/>
    </row>
    <row r="45" spans="1:65" ht="27.75" customHeight="1">
      <c r="B45" s="210"/>
      <c r="C45" s="29"/>
      <c r="D45" s="29"/>
      <c r="E45" s="29"/>
      <c r="F45" s="29"/>
      <c r="G45" s="29"/>
      <c r="H45" s="29"/>
      <c r="I45" s="29"/>
      <c r="J45" s="29"/>
      <c r="K45" s="29"/>
      <c r="L45" s="29"/>
      <c r="M45" s="29"/>
      <c r="N45" s="29"/>
      <c r="O45" s="29"/>
      <c r="P45" s="29"/>
      <c r="Q45" s="29"/>
      <c r="T45" s="29"/>
      <c r="U45" s="29"/>
      <c r="V45" s="110"/>
      <c r="W45" s="29"/>
      <c r="X45" s="211"/>
      <c r="Y45" s="211"/>
      <c r="Z45" s="29"/>
      <c r="AA45" s="29"/>
      <c r="AB45" s="29"/>
      <c r="AC45" s="29"/>
      <c r="AD45" s="29"/>
      <c r="AE45" s="29"/>
      <c r="AF45" s="29"/>
      <c r="AG45" s="29"/>
      <c r="AH45" s="29"/>
      <c r="AI45" s="29"/>
      <c r="AJ45" s="29"/>
      <c r="AK45" s="29"/>
      <c r="AL45" s="29"/>
      <c r="AN45" s="29"/>
      <c r="AO45" s="29"/>
      <c r="AP45" s="29"/>
      <c r="AQ45" s="29"/>
      <c r="AR45" s="29"/>
      <c r="AS45" s="29"/>
      <c r="AU45" s="29"/>
      <c r="AV45" s="29"/>
      <c r="AW45" s="29"/>
      <c r="AX45" s="29"/>
      <c r="AY45" s="29"/>
      <c r="AZ45" s="29"/>
      <c r="BA45" s="29"/>
      <c r="BB45" s="29"/>
      <c r="BC45" s="29"/>
      <c r="BD45" s="29"/>
      <c r="BG45" s="29"/>
      <c r="BH45" s="29">
        <f>BH49</f>
        <v>29148</v>
      </c>
      <c r="BI45" s="29"/>
      <c r="BJ45" s="29"/>
      <c r="BK45" s="29">
        <f>BK49</f>
        <v>29148</v>
      </c>
      <c r="BL45" s="29"/>
      <c r="BM45" s="29"/>
    </row>
    <row r="46" spans="1:65" ht="27" customHeight="1">
      <c r="A46" s="1" t="s">
        <v>89</v>
      </c>
      <c r="B46" s="211"/>
      <c r="C46" s="211"/>
      <c r="D46" s="211"/>
      <c r="E46" s="211"/>
      <c r="F46" s="211"/>
      <c r="G46" s="211"/>
      <c r="H46" s="211"/>
      <c r="I46" s="211"/>
      <c r="J46" s="211"/>
      <c r="K46" s="211"/>
      <c r="L46" s="211"/>
      <c r="M46" s="211"/>
      <c r="N46" s="211"/>
      <c r="O46" s="211"/>
      <c r="P46" s="211"/>
      <c r="Q46" s="211"/>
    </row>
    <row r="47" spans="1:65">
      <c r="B47" s="211"/>
      <c r="C47" s="211"/>
      <c r="D47" s="211"/>
      <c r="E47" s="211"/>
      <c r="F47" s="211"/>
      <c r="G47" s="211"/>
      <c r="H47" s="211"/>
      <c r="I47" s="211"/>
      <c r="J47" s="211"/>
      <c r="K47" s="211"/>
      <c r="L47" s="211"/>
      <c r="M47" s="211"/>
      <c r="N47" s="211"/>
      <c r="O47" s="211"/>
      <c r="P47" s="211"/>
      <c r="Q47" s="211"/>
      <c r="BH47" s="1">
        <v>60246</v>
      </c>
      <c r="BK47" s="1">
        <v>60246</v>
      </c>
    </row>
    <row r="48" spans="1:65">
      <c r="B48" s="211"/>
      <c r="C48" s="211"/>
      <c r="D48" s="221"/>
      <c r="E48" s="221"/>
      <c r="F48" s="211"/>
      <c r="G48" s="221"/>
      <c r="H48" s="221"/>
      <c r="I48" s="221"/>
      <c r="J48" s="221"/>
      <c r="K48" s="221"/>
      <c r="L48" s="221"/>
      <c r="M48" s="221"/>
      <c r="N48" s="211"/>
      <c r="O48" s="211"/>
      <c r="P48" s="211"/>
      <c r="Q48" s="211"/>
      <c r="BH48" s="1">
        <f>-(18444+7974+4680)</f>
        <v>-31098</v>
      </c>
      <c r="BK48" s="1">
        <f>-(18444+7974+4680)</f>
        <v>-31098</v>
      </c>
    </row>
    <row r="49" spans="1:63" ht="21.75" customHeight="1">
      <c r="B49" s="211"/>
      <c r="C49" s="211"/>
      <c r="D49" s="211"/>
      <c r="E49" s="211"/>
      <c r="F49" s="211"/>
      <c r="G49" s="211"/>
      <c r="H49" s="211"/>
      <c r="I49" s="245"/>
      <c r="J49" s="211"/>
      <c r="K49" s="245"/>
      <c r="L49" s="211"/>
      <c r="M49" s="246"/>
      <c r="N49" s="211"/>
      <c r="O49" s="211"/>
      <c r="P49" s="211"/>
      <c r="Q49" s="211"/>
      <c r="BH49" s="1">
        <f>SUM(BH47:BH48)</f>
        <v>29148</v>
      </c>
      <c r="BK49" s="1">
        <f>SUM(BK47:BK48)</f>
        <v>29148</v>
      </c>
    </row>
    <row r="50" spans="1:63" ht="21.75" customHeight="1">
      <c r="B50" s="211"/>
      <c r="C50" s="211"/>
      <c r="D50" s="211"/>
      <c r="E50" s="211"/>
      <c r="F50" s="211"/>
      <c r="G50" s="211"/>
      <c r="H50" s="211"/>
      <c r="I50" s="245"/>
      <c r="J50" s="211"/>
      <c r="K50" s="245"/>
      <c r="L50" s="211"/>
      <c r="M50" s="246"/>
      <c r="N50" s="211"/>
      <c r="O50" s="211"/>
      <c r="P50" s="211"/>
      <c r="Q50" s="211"/>
    </row>
    <row r="51" spans="1:63" ht="21.75" customHeight="1">
      <c r="A51" s="1" t="s">
        <v>115</v>
      </c>
      <c r="B51" s="211"/>
      <c r="C51" s="211"/>
      <c r="D51" s="211"/>
      <c r="E51" s="211"/>
      <c r="F51" s="211"/>
      <c r="G51" s="211"/>
      <c r="H51" s="211"/>
      <c r="I51" s="245"/>
      <c r="J51" s="211"/>
      <c r="K51" s="245"/>
      <c r="L51" s="211"/>
      <c r="M51" s="211"/>
      <c r="N51" s="211"/>
      <c r="O51" s="211"/>
      <c r="P51" s="211"/>
      <c r="Q51" s="211"/>
    </row>
    <row r="52" spans="1:63" ht="21.75" customHeight="1">
      <c r="B52" s="211"/>
      <c r="C52" s="211"/>
      <c r="D52" s="211"/>
      <c r="E52" s="211"/>
      <c r="F52" s="221"/>
      <c r="G52" s="211"/>
      <c r="H52" s="211"/>
      <c r="I52" s="245"/>
      <c r="J52" s="211"/>
      <c r="K52" s="245"/>
      <c r="L52" s="211"/>
      <c r="M52" s="211"/>
      <c r="N52" s="211"/>
      <c r="O52" s="211"/>
      <c r="P52" s="211"/>
      <c r="Q52" s="211"/>
    </row>
    <row r="53" spans="1:63" ht="21.75" customHeight="1">
      <c r="B53" s="211"/>
      <c r="C53" s="211"/>
      <c r="D53" s="211"/>
      <c r="E53" s="211"/>
      <c r="F53" s="245"/>
      <c r="G53" s="211"/>
      <c r="H53" s="211"/>
      <c r="I53" s="245"/>
      <c r="J53" s="211"/>
      <c r="K53" s="245"/>
      <c r="L53" s="211"/>
      <c r="M53" s="211"/>
      <c r="N53" s="211"/>
      <c r="O53" s="211"/>
      <c r="P53" s="211"/>
      <c r="Q53" s="211"/>
    </row>
    <row r="54" spans="1:63" ht="21.75" customHeight="1">
      <c r="B54" s="211"/>
      <c r="C54" s="211"/>
      <c r="D54" s="211"/>
      <c r="E54" s="211"/>
      <c r="F54" s="245"/>
      <c r="G54" s="211"/>
      <c r="H54" s="211"/>
      <c r="I54" s="245"/>
      <c r="J54" s="211"/>
      <c r="K54" s="247"/>
      <c r="L54" s="211"/>
      <c r="M54" s="211"/>
      <c r="N54" s="211"/>
      <c r="O54" s="211"/>
      <c r="P54" s="211"/>
      <c r="Q54" s="211"/>
    </row>
    <row r="55" spans="1:63">
      <c r="B55" s="211"/>
      <c r="C55" s="211"/>
      <c r="D55" s="211"/>
      <c r="E55" s="211"/>
      <c r="F55" s="245"/>
      <c r="G55" s="211"/>
      <c r="H55" s="211"/>
      <c r="I55" s="211"/>
      <c r="J55" s="211"/>
      <c r="K55" s="211"/>
      <c r="L55" s="211"/>
      <c r="M55" s="211"/>
      <c r="N55" s="211"/>
      <c r="O55" s="211"/>
      <c r="P55" s="211"/>
      <c r="Q55" s="211"/>
    </row>
    <row r="56" spans="1:63">
      <c r="B56" s="211"/>
      <c r="C56" s="211"/>
      <c r="D56" s="211"/>
      <c r="E56" s="211"/>
      <c r="F56" s="245"/>
      <c r="G56" s="211"/>
      <c r="H56" s="211"/>
      <c r="I56" s="211"/>
      <c r="J56" s="211"/>
      <c r="K56" s="211"/>
      <c r="L56" s="211"/>
      <c r="M56" s="211"/>
      <c r="N56" s="211"/>
      <c r="O56" s="211"/>
      <c r="P56" s="211"/>
      <c r="Q56" s="211"/>
    </row>
    <row r="57" spans="1:63">
      <c r="B57" s="211"/>
      <c r="C57" s="211"/>
      <c r="D57" s="211"/>
      <c r="E57" s="211"/>
      <c r="F57" s="245"/>
      <c r="G57" s="211"/>
      <c r="H57" s="211"/>
      <c r="I57" s="211"/>
      <c r="J57" s="211"/>
      <c r="K57" s="211"/>
      <c r="L57" s="211"/>
      <c r="M57" s="211"/>
      <c r="N57" s="211"/>
      <c r="O57" s="211"/>
      <c r="P57" s="211"/>
      <c r="Q57" s="211"/>
    </row>
    <row r="58" spans="1:63">
      <c r="B58" s="211"/>
      <c r="C58" s="211"/>
      <c r="D58" s="211"/>
      <c r="E58" s="211"/>
      <c r="F58" s="211"/>
      <c r="G58" s="211"/>
      <c r="H58" s="211"/>
      <c r="I58" s="211"/>
      <c r="J58" s="211"/>
      <c r="K58" s="211"/>
      <c r="L58" s="211"/>
      <c r="M58" s="211"/>
      <c r="N58" s="211"/>
      <c r="O58" s="211"/>
      <c r="P58" s="211"/>
      <c r="Q58" s="211"/>
    </row>
    <row r="59" spans="1:63">
      <c r="B59" s="211"/>
      <c r="C59" s="211"/>
      <c r="D59" s="211"/>
      <c r="E59" s="211"/>
      <c r="F59" s="211"/>
      <c r="G59" s="211"/>
      <c r="H59" s="211"/>
      <c r="I59" s="211"/>
      <c r="J59" s="211"/>
      <c r="K59" s="211"/>
      <c r="L59" s="211"/>
      <c r="M59" s="211"/>
      <c r="N59" s="211"/>
      <c r="O59" s="211"/>
      <c r="P59" s="211"/>
      <c r="Q59" s="211"/>
      <c r="R59" s="29"/>
      <c r="S59" s="29"/>
      <c r="T59" s="29"/>
      <c r="U59" s="29"/>
      <c r="V59" s="29"/>
      <c r="W59" s="29"/>
      <c r="X59" s="29"/>
      <c r="Y59" s="29"/>
      <c r="Z59" s="29"/>
    </row>
    <row r="60" spans="1:63">
      <c r="B60" s="211"/>
      <c r="C60" s="211"/>
      <c r="D60" s="211"/>
      <c r="E60" s="211"/>
      <c r="F60" s="211"/>
      <c r="G60" s="211"/>
      <c r="H60" s="211"/>
      <c r="I60" s="211"/>
      <c r="J60" s="211"/>
      <c r="K60" s="211"/>
      <c r="L60" s="211"/>
      <c r="M60" s="211"/>
      <c r="N60" s="211"/>
      <c r="O60" s="211"/>
      <c r="P60" s="211"/>
      <c r="Q60" s="211"/>
      <c r="R60" s="29"/>
      <c r="S60" s="29"/>
      <c r="T60" s="29"/>
      <c r="U60" s="29"/>
      <c r="V60" s="29"/>
      <c r="W60" s="29"/>
      <c r="X60" s="29"/>
      <c r="Y60" s="29"/>
      <c r="Z60" s="29"/>
    </row>
    <row r="61" spans="1:63">
      <c r="I61" s="29"/>
      <c r="J61" s="29"/>
      <c r="K61" s="29"/>
      <c r="L61" s="29"/>
      <c r="M61" s="29"/>
      <c r="N61" s="29"/>
      <c r="O61" s="29"/>
      <c r="P61" s="29"/>
      <c r="Q61" s="29"/>
      <c r="R61" s="29"/>
      <c r="S61" s="29"/>
      <c r="T61" s="29"/>
      <c r="U61" s="29"/>
      <c r="V61" s="29"/>
      <c r="W61" s="29"/>
      <c r="X61" s="29"/>
      <c r="Y61" s="29"/>
      <c r="Z61" s="29"/>
    </row>
    <row r="62" spans="1:63">
      <c r="I62" s="29"/>
      <c r="J62" s="29"/>
      <c r="K62" s="29"/>
      <c r="L62" s="29"/>
      <c r="M62" s="29"/>
      <c r="N62" s="29"/>
      <c r="O62" s="29"/>
      <c r="P62" s="29"/>
      <c r="Q62" s="29"/>
      <c r="R62" s="29"/>
      <c r="S62" s="29"/>
      <c r="T62" s="29"/>
      <c r="U62" s="29"/>
      <c r="V62" s="29"/>
      <c r="W62" s="29"/>
      <c r="X62" s="29"/>
      <c r="Y62" s="29"/>
      <c r="Z62" s="29"/>
    </row>
    <row r="63" spans="1:63">
      <c r="I63" s="29"/>
      <c r="J63" s="29"/>
      <c r="K63" s="29"/>
      <c r="L63" s="29"/>
      <c r="M63" s="29"/>
      <c r="N63" s="29"/>
      <c r="O63" s="29"/>
      <c r="P63" s="29"/>
      <c r="Q63" s="29"/>
      <c r="R63" s="29"/>
      <c r="S63" s="29"/>
      <c r="T63" s="29"/>
      <c r="U63" s="29"/>
      <c r="V63" s="29"/>
      <c r="W63" s="29"/>
      <c r="X63" s="29"/>
      <c r="Y63" s="29"/>
      <c r="Z63" s="29"/>
    </row>
    <row r="64" spans="1:63">
      <c r="I64" s="29"/>
      <c r="J64" s="29"/>
      <c r="K64" s="29"/>
      <c r="L64" s="29"/>
      <c r="M64" s="29"/>
      <c r="N64" s="29"/>
      <c r="O64" s="29"/>
      <c r="P64" s="29"/>
      <c r="Q64" s="29"/>
      <c r="R64" s="29"/>
      <c r="S64" s="29"/>
      <c r="T64" s="29"/>
      <c r="U64" s="29"/>
      <c r="V64" s="29"/>
      <c r="W64" s="29"/>
      <c r="X64" s="29"/>
      <c r="Y64" s="29"/>
      <c r="Z64" s="29"/>
    </row>
    <row r="65" spans="9:26">
      <c r="I65" s="29"/>
      <c r="J65" s="29"/>
      <c r="K65" s="29"/>
      <c r="L65" s="29"/>
      <c r="M65" s="29"/>
      <c r="N65" s="29"/>
      <c r="O65" s="29"/>
      <c r="P65" s="29"/>
      <c r="Q65" s="29"/>
      <c r="R65" s="29"/>
      <c r="S65" s="29"/>
      <c r="T65" s="29"/>
      <c r="U65" s="29"/>
      <c r="V65" s="29"/>
      <c r="W65" s="29"/>
      <c r="X65" s="29"/>
      <c r="Y65" s="29"/>
      <c r="Z65" s="29"/>
    </row>
    <row r="66" spans="9:26">
      <c r="I66" s="29"/>
      <c r="J66" s="29"/>
      <c r="K66" s="29"/>
      <c r="L66" s="29"/>
      <c r="M66" s="29"/>
      <c r="N66" s="29"/>
      <c r="O66" s="29"/>
      <c r="P66" s="29"/>
      <c r="Q66" s="29"/>
      <c r="R66" s="29"/>
      <c r="S66" s="29"/>
      <c r="T66" s="29"/>
      <c r="U66" s="29"/>
      <c r="V66" s="29"/>
      <c r="W66" s="29"/>
      <c r="X66" s="29"/>
      <c r="Y66" s="29"/>
      <c r="Z66" s="29"/>
    </row>
    <row r="67" spans="9:26">
      <c r="I67" s="29"/>
      <c r="J67" s="29"/>
      <c r="K67" s="29"/>
      <c r="L67" s="29"/>
      <c r="M67" s="29"/>
      <c r="N67" s="29"/>
      <c r="O67" s="29"/>
      <c r="P67" s="29"/>
      <c r="Q67" s="29"/>
      <c r="R67" s="29"/>
      <c r="S67" s="29"/>
      <c r="T67" s="29"/>
      <c r="U67" s="29"/>
      <c r="V67" s="29"/>
      <c r="W67" s="29"/>
      <c r="X67" s="29"/>
      <c r="Y67" s="29"/>
      <c r="Z67" s="29"/>
    </row>
    <row r="68" spans="9:26">
      <c r="I68" s="29"/>
      <c r="J68" s="29"/>
      <c r="K68" s="29"/>
      <c r="L68" s="29"/>
      <c r="M68" s="29"/>
      <c r="N68" s="29"/>
      <c r="O68" s="29"/>
      <c r="P68" s="29"/>
      <c r="Q68" s="29"/>
      <c r="R68" s="29"/>
      <c r="S68" s="29"/>
      <c r="T68" s="29"/>
      <c r="U68" s="29"/>
      <c r="V68" s="29"/>
      <c r="W68" s="29"/>
      <c r="X68" s="29"/>
      <c r="Y68" s="29"/>
      <c r="Z68" s="29"/>
    </row>
    <row r="69" spans="9:26">
      <c r="I69" s="29"/>
      <c r="J69" s="29"/>
      <c r="K69" s="29"/>
      <c r="L69" s="29"/>
      <c r="M69" s="29"/>
      <c r="N69" s="29"/>
      <c r="O69" s="29"/>
      <c r="P69" s="29"/>
      <c r="Q69" s="29"/>
      <c r="R69" s="29"/>
      <c r="S69" s="29"/>
      <c r="T69" s="29"/>
      <c r="U69" s="29"/>
      <c r="V69" s="29"/>
      <c r="W69" s="29"/>
      <c r="X69" s="29"/>
      <c r="Y69" s="29"/>
      <c r="Z69" s="29"/>
    </row>
    <row r="70" spans="9:26">
      <c r="I70" s="29"/>
      <c r="J70" s="29"/>
      <c r="K70" s="29"/>
      <c r="L70" s="29"/>
      <c r="M70" s="29"/>
      <c r="N70" s="29"/>
      <c r="O70" s="29"/>
      <c r="P70" s="29"/>
      <c r="Q70" s="29"/>
      <c r="R70" s="29"/>
      <c r="S70" s="29"/>
      <c r="T70" s="29"/>
      <c r="U70" s="29"/>
      <c r="V70" s="29"/>
      <c r="W70" s="29"/>
      <c r="X70" s="29"/>
      <c r="Y70" s="29"/>
      <c r="Z70" s="29"/>
    </row>
  </sheetData>
  <mergeCells count="10">
    <mergeCell ref="B26:C26"/>
    <mergeCell ref="B27:C27"/>
    <mergeCell ref="B22:B25"/>
    <mergeCell ref="D4:F4"/>
    <mergeCell ref="B2:AL2"/>
    <mergeCell ref="B7:B8"/>
    <mergeCell ref="B12:B16"/>
    <mergeCell ref="B17:B21"/>
    <mergeCell ref="B9:B11"/>
    <mergeCell ref="Z4:AD4"/>
  </mergeCells>
  <phoneticPr fontId="5"/>
  <printOptions horizontalCentered="1"/>
  <pageMargins left="0.39370078740157483" right="0.39370078740157483" top="0.78740157480314965" bottom="0.19685039370078741" header="0.11811023622047245" footer="0.11811023622047245"/>
  <pageSetup paperSize="8" scale="39" orientation="landscape" cellComments="asDisplayed"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2:BM70"/>
  <sheetViews>
    <sheetView topLeftCell="B1" zoomScale="75" zoomScaleNormal="75" workbookViewId="0">
      <pane xSplit="2" ySplit="6" topLeftCell="AC7" activePane="bottomRight" state="frozen"/>
      <selection activeCell="C11" sqref="C11"/>
      <selection pane="topRight" activeCell="C11" sqref="C11"/>
      <selection pane="bottomLeft" activeCell="C11" sqref="C11"/>
      <selection pane="bottomRight" activeCell="C11" sqref="C11"/>
    </sheetView>
  </sheetViews>
  <sheetFormatPr defaultColWidth="10.28515625" defaultRowHeight="14.25" outlineLevelCol="1"/>
  <cols>
    <col min="1" max="1" width="10.28515625" style="1" customWidth="1"/>
    <col min="2" max="2" width="5.85546875" style="1" customWidth="1"/>
    <col min="3" max="3" width="23" style="1" customWidth="1"/>
    <col min="4" max="4" width="15.5703125" style="1" customWidth="1"/>
    <col min="5" max="5" width="16.140625" style="1" customWidth="1"/>
    <col min="6" max="6" width="14" style="1" customWidth="1"/>
    <col min="7" max="7" width="14.140625" style="1" customWidth="1"/>
    <col min="8" max="8" width="14.140625" style="1" hidden="1" customWidth="1"/>
    <col min="9" max="9" width="14.42578125" style="1" customWidth="1"/>
    <col min="10" max="10" width="14.42578125" style="1" hidden="1" customWidth="1"/>
    <col min="11" max="11" width="15.85546875" style="1" customWidth="1"/>
    <col min="12" max="12" width="14.42578125" style="1" customWidth="1"/>
    <col min="13" max="13" width="21.28515625" style="1" customWidth="1"/>
    <col min="14" max="14" width="14.42578125" style="1" hidden="1" customWidth="1"/>
    <col min="15" max="15" width="14.42578125" style="1" customWidth="1"/>
    <col min="16" max="16" width="14.42578125" style="1" hidden="1" customWidth="1"/>
    <col min="17" max="17" width="14.42578125" style="1" customWidth="1"/>
    <col min="18" max="19" width="15" style="1" customWidth="1"/>
    <col min="20" max="21" width="14.42578125" style="1" customWidth="1"/>
    <col min="22" max="22" width="9.140625" style="1" customWidth="1"/>
    <col min="23" max="24" width="14.42578125" style="1" customWidth="1"/>
    <col min="25" max="25" width="26.28515625" style="1" customWidth="1"/>
    <col min="26" max="30" width="14.42578125" style="1" customWidth="1"/>
    <col min="31" max="36" width="16" style="1" customWidth="1"/>
    <col min="37" max="37" width="14.42578125" style="1" customWidth="1"/>
    <col min="38" max="38" width="15.42578125" style="1" customWidth="1"/>
    <col min="39" max="39" width="29.28515625" style="1" customWidth="1"/>
    <col min="40" max="41" width="17.85546875" style="1" customWidth="1"/>
    <col min="42" max="42" width="17.140625" style="1" customWidth="1"/>
    <col min="43" max="43" width="17" style="1" customWidth="1" outlineLevel="1"/>
    <col min="44" max="45" width="17" style="1" customWidth="1"/>
    <col min="46" max="46" width="10.28515625" style="1" customWidth="1"/>
    <col min="47" max="47" width="16.140625" style="1" customWidth="1"/>
    <col min="48" max="48" width="18.140625" style="1" customWidth="1"/>
    <col min="49" max="50" width="19.140625" style="1" customWidth="1"/>
    <col min="51" max="52" width="16.140625" style="1" customWidth="1" outlineLevel="1"/>
    <col min="53" max="56" width="18.140625" style="1" customWidth="1" outlineLevel="1"/>
    <col min="57" max="57" width="15.28515625" style="2" customWidth="1"/>
    <col min="58" max="58" width="19.140625" style="1" customWidth="1"/>
    <col min="59" max="61" width="19.140625" style="1" customWidth="1" outlineLevel="1"/>
    <col min="62" max="62" width="43.28515625" style="1" customWidth="1"/>
    <col min="63" max="63" width="19.140625" style="1" hidden="1" customWidth="1"/>
    <col min="64" max="65" width="19.140625" style="1" customWidth="1"/>
    <col min="66" max="16384" width="10.28515625" style="1"/>
  </cols>
  <sheetData>
    <row r="2" spans="2:65">
      <c r="B2" s="1163"/>
      <c r="C2" s="1163"/>
      <c r="D2" s="1163"/>
      <c r="E2" s="1163"/>
      <c r="F2" s="1163"/>
      <c r="G2" s="1163"/>
      <c r="H2" s="1163"/>
      <c r="I2" s="1163"/>
      <c r="J2" s="1163"/>
      <c r="K2" s="1163"/>
      <c r="L2" s="1163"/>
      <c r="M2" s="1163"/>
      <c r="N2" s="1163"/>
      <c r="O2" s="1163"/>
      <c r="P2" s="1163"/>
      <c r="Q2" s="1163"/>
      <c r="R2" s="1163"/>
      <c r="S2" s="1163"/>
      <c r="T2" s="1163"/>
      <c r="U2" s="1163"/>
      <c r="V2" s="1163"/>
      <c r="W2" s="1163"/>
      <c r="X2" s="1163"/>
      <c r="Y2" s="1163"/>
      <c r="Z2" s="1163"/>
      <c r="AA2" s="1163"/>
      <c r="AB2" s="1163"/>
      <c r="AC2" s="1163"/>
      <c r="AD2" s="1163"/>
      <c r="AE2" s="1163"/>
      <c r="AF2" s="1163"/>
      <c r="AG2" s="1163"/>
      <c r="AH2" s="1163"/>
      <c r="AI2" s="1163"/>
      <c r="AJ2" s="1163"/>
      <c r="AK2" s="1163"/>
      <c r="AL2" s="1163"/>
      <c r="BK2" s="3"/>
    </row>
    <row r="3" spans="2:65" ht="31.5" thickBot="1">
      <c r="B3" s="254" t="s">
        <v>110</v>
      </c>
      <c r="AA3" s="3"/>
      <c r="AB3" s="3"/>
      <c r="AC3" s="3"/>
      <c r="AK3" s="4"/>
      <c r="AL3" s="4"/>
      <c r="AN3" s="1" t="s">
        <v>3</v>
      </c>
    </row>
    <row r="4" spans="2:65" s="222" customFormat="1" ht="24" customHeight="1" thickBot="1">
      <c r="D4" s="1164" t="s">
        <v>4</v>
      </c>
      <c r="E4" s="1165"/>
      <c r="F4" s="1165"/>
      <c r="G4" s="224"/>
      <c r="H4" s="224"/>
      <c r="I4" s="223" t="s">
        <v>0</v>
      </c>
      <c r="J4" s="224"/>
      <c r="K4" s="224"/>
      <c r="L4" s="224"/>
      <c r="M4" s="224"/>
      <c r="N4" s="224"/>
      <c r="O4" s="224"/>
      <c r="P4" s="224"/>
      <c r="Q4" s="224"/>
      <c r="R4" s="224"/>
      <c r="S4" s="224"/>
      <c r="T4" s="225"/>
      <c r="U4" s="231" t="s">
        <v>98</v>
      </c>
      <c r="V4" s="226"/>
      <c r="W4" s="227"/>
      <c r="X4" s="228" t="s">
        <v>99</v>
      </c>
      <c r="Y4" s="229" t="s">
        <v>114</v>
      </c>
      <c r="Z4" s="1174" t="s">
        <v>100</v>
      </c>
      <c r="AA4" s="1175"/>
      <c r="AB4" s="1175"/>
      <c r="AC4" s="1175"/>
      <c r="AD4" s="1176"/>
      <c r="AE4" s="224" t="s">
        <v>101</v>
      </c>
      <c r="AF4" s="224"/>
      <c r="AG4" s="224"/>
      <c r="AH4" s="224"/>
      <c r="AI4" s="224"/>
      <c r="AJ4" s="224"/>
      <c r="AK4" s="232" t="s">
        <v>102</v>
      </c>
      <c r="AL4" s="225"/>
      <c r="AY4" s="222" t="s">
        <v>5</v>
      </c>
      <c r="BE4" s="230"/>
    </row>
    <row r="5" spans="2:65" s="2" customFormat="1" ht="57.75" customHeight="1" thickBot="1">
      <c r="B5" s="7"/>
      <c r="C5" s="6"/>
      <c r="D5" s="8" t="s">
        <v>153</v>
      </c>
      <c r="E5" s="9" t="s">
        <v>7</v>
      </c>
      <c r="F5" s="10" t="s">
        <v>154</v>
      </c>
      <c r="G5" s="11" t="s">
        <v>1</v>
      </c>
      <c r="H5" s="235"/>
      <c r="I5" s="12" t="s">
        <v>155</v>
      </c>
      <c r="J5" s="9" t="s">
        <v>10</v>
      </c>
      <c r="K5" s="13" t="s">
        <v>156</v>
      </c>
      <c r="L5" s="13" t="s">
        <v>157</v>
      </c>
      <c r="M5" s="13" t="s">
        <v>158</v>
      </c>
      <c r="N5" s="14" t="s">
        <v>1</v>
      </c>
      <c r="O5" s="14" t="s">
        <v>14</v>
      </c>
      <c r="P5" s="8" t="s">
        <v>15</v>
      </c>
      <c r="Q5" s="15" t="s">
        <v>16</v>
      </c>
      <c r="R5" s="16" t="s">
        <v>160</v>
      </c>
      <c r="S5" s="17" t="s">
        <v>161</v>
      </c>
      <c r="T5" s="11" t="s">
        <v>1</v>
      </c>
      <c r="U5" s="11" t="s">
        <v>19</v>
      </c>
      <c r="V5" s="18" t="s">
        <v>20</v>
      </c>
      <c r="W5" s="11" t="s">
        <v>21</v>
      </c>
      <c r="X5" s="19" t="s">
        <v>22</v>
      </c>
      <c r="Y5" s="20" t="s">
        <v>23</v>
      </c>
      <c r="Z5" s="12" t="s">
        <v>24</v>
      </c>
      <c r="AA5" s="21" t="s">
        <v>25</v>
      </c>
      <c r="AB5" s="21" t="s">
        <v>26</v>
      </c>
      <c r="AC5" s="8" t="s">
        <v>27</v>
      </c>
      <c r="AD5" s="22" t="s">
        <v>28</v>
      </c>
      <c r="AE5" s="23" t="s">
        <v>29</v>
      </c>
      <c r="AF5" s="14" t="s">
        <v>30</v>
      </c>
      <c r="AG5" s="24" t="s">
        <v>31</v>
      </c>
      <c r="AH5" s="25" t="s">
        <v>95</v>
      </c>
      <c r="AI5" s="25" t="s">
        <v>96</v>
      </c>
      <c r="AJ5" s="26" t="s">
        <v>32</v>
      </c>
      <c r="AK5" s="27" t="s">
        <v>103</v>
      </c>
      <c r="AL5" s="27" t="s">
        <v>104</v>
      </c>
      <c r="AN5" s="8" t="s">
        <v>152</v>
      </c>
      <c r="AO5" s="8" t="s">
        <v>81</v>
      </c>
      <c r="AP5" s="9" t="s">
        <v>82</v>
      </c>
      <c r="AQ5" s="9" t="s">
        <v>83</v>
      </c>
      <c r="AR5" s="28" t="s">
        <v>33</v>
      </c>
      <c r="AS5" s="28" t="s">
        <v>34</v>
      </c>
      <c r="AU5" s="8" t="s">
        <v>159</v>
      </c>
      <c r="AV5" s="28"/>
      <c r="AW5" s="28" t="s">
        <v>33</v>
      </c>
      <c r="AX5" s="29"/>
      <c r="AY5" s="8" t="s">
        <v>37</v>
      </c>
      <c r="AZ5" s="9" t="s">
        <v>38</v>
      </c>
      <c r="BA5" s="9" t="s">
        <v>39</v>
      </c>
      <c r="BB5" s="5" t="s">
        <v>33</v>
      </c>
      <c r="BC5" s="30"/>
      <c r="BD5" s="30"/>
      <c r="BE5" s="8" t="s">
        <v>40</v>
      </c>
      <c r="BF5" s="8" t="s">
        <v>41</v>
      </c>
      <c r="BG5" s="8" t="s">
        <v>42</v>
      </c>
      <c r="BH5" s="31" t="s">
        <v>43</v>
      </c>
      <c r="BI5" s="31" t="s">
        <v>44</v>
      </c>
      <c r="BJ5" s="32"/>
      <c r="BK5" s="33" t="s">
        <v>45</v>
      </c>
      <c r="BL5" s="33" t="s">
        <v>46</v>
      </c>
      <c r="BM5" s="33" t="s">
        <v>47</v>
      </c>
    </row>
    <row r="6" spans="2:65" ht="15.75" customHeight="1" thickBot="1">
      <c r="B6" s="35"/>
      <c r="C6" s="36"/>
      <c r="D6" s="37"/>
      <c r="E6" s="38"/>
      <c r="F6" s="39"/>
      <c r="G6" s="40"/>
      <c r="H6" s="236"/>
      <c r="I6" s="41"/>
      <c r="J6" s="42"/>
      <c r="K6" s="42"/>
      <c r="L6" s="42"/>
      <c r="M6" s="42"/>
      <c r="N6" s="43"/>
      <c r="O6" s="43"/>
      <c r="P6" s="43"/>
      <c r="Q6" s="44"/>
      <c r="R6" s="45"/>
      <c r="S6" s="46"/>
      <c r="T6" s="47"/>
      <c r="U6" s="40"/>
      <c r="V6" s="48"/>
      <c r="W6" s="40"/>
      <c r="X6" s="49"/>
      <c r="Y6" s="50"/>
      <c r="Z6" s="41"/>
      <c r="AA6" s="51"/>
      <c r="AB6" s="51"/>
      <c r="AC6" s="43"/>
      <c r="AD6" s="52"/>
      <c r="AE6" s="53"/>
      <c r="AF6" s="54"/>
      <c r="AG6" s="55"/>
      <c r="AH6" s="56"/>
      <c r="AI6" s="56"/>
      <c r="AJ6" s="57"/>
      <c r="AK6" s="58"/>
      <c r="AL6" s="58"/>
      <c r="AN6" s="37"/>
      <c r="AO6" s="37"/>
      <c r="AP6" s="38"/>
      <c r="AQ6" s="38"/>
      <c r="AR6" s="38"/>
      <c r="AS6" s="38"/>
      <c r="AU6" s="37"/>
      <c r="AV6" s="38"/>
      <c r="AW6" s="38"/>
      <c r="AX6" s="39"/>
      <c r="AY6" s="59"/>
      <c r="AZ6" s="38"/>
      <c r="BA6" s="38"/>
      <c r="BB6" s="38"/>
      <c r="BC6" s="39"/>
      <c r="BD6" s="39"/>
      <c r="BE6" s="37"/>
      <c r="BF6" s="37"/>
      <c r="BG6" s="37"/>
      <c r="BH6" s="60"/>
      <c r="BI6" s="60"/>
      <c r="BJ6" s="60"/>
      <c r="BK6" s="37"/>
      <c r="BL6" s="37"/>
      <c r="BM6" s="37"/>
    </row>
    <row r="7" spans="2:65" ht="3.75" customHeight="1">
      <c r="B7" s="1172" t="s">
        <v>48</v>
      </c>
      <c r="C7" s="77"/>
      <c r="D7" s="77"/>
      <c r="E7" s="36"/>
      <c r="F7" s="78"/>
      <c r="G7" s="79"/>
      <c r="H7" s="237"/>
      <c r="I7" s="80"/>
      <c r="J7" s="81"/>
      <c r="K7" s="81"/>
      <c r="L7" s="81"/>
      <c r="M7" s="81"/>
      <c r="N7" s="77">
        <f>SUM(I7:M7)/1000</f>
        <v>0</v>
      </c>
      <c r="O7" s="77"/>
      <c r="P7" s="77"/>
      <c r="Q7" s="82"/>
      <c r="R7" s="83"/>
      <c r="S7" s="84"/>
      <c r="T7" s="79"/>
      <c r="U7" s="79"/>
      <c r="V7" s="85"/>
      <c r="W7" s="79"/>
      <c r="X7" s="86"/>
      <c r="Y7" s="87"/>
      <c r="Z7" s="80"/>
      <c r="AA7" s="88"/>
      <c r="AB7" s="88"/>
      <c r="AC7" s="77"/>
      <c r="AD7" s="89"/>
      <c r="AE7" s="80"/>
      <c r="AF7" s="77"/>
      <c r="AG7" s="89"/>
      <c r="AH7" s="79"/>
      <c r="AI7" s="79"/>
      <c r="AJ7" s="90"/>
      <c r="AK7" s="91"/>
      <c r="AL7" s="91"/>
      <c r="AN7" s="77"/>
      <c r="AO7" s="77"/>
      <c r="AP7" s="36"/>
      <c r="AQ7" s="36"/>
      <c r="AR7" s="36"/>
      <c r="AS7" s="36"/>
      <c r="AU7" s="77"/>
      <c r="AV7" s="36"/>
      <c r="AW7" s="36"/>
      <c r="AX7" s="29"/>
      <c r="AY7" s="77"/>
      <c r="AZ7" s="36"/>
      <c r="BA7" s="36"/>
      <c r="BB7" s="36"/>
      <c r="BC7" s="29"/>
      <c r="BD7" s="29"/>
      <c r="BE7" s="92"/>
      <c r="BF7" s="77"/>
      <c r="BG7" s="77"/>
      <c r="BH7" s="93"/>
      <c r="BI7" s="93"/>
      <c r="BJ7" s="93"/>
      <c r="BK7" s="77"/>
      <c r="BL7" s="77"/>
      <c r="BM7" s="77"/>
    </row>
    <row r="8" spans="2:65" ht="39" customHeight="1">
      <c r="B8" s="1173"/>
      <c r="C8" s="94" t="s">
        <v>49</v>
      </c>
      <c r="D8" s="94" t="e">
        <f>#REF!</f>
        <v>#REF!</v>
      </c>
      <c r="E8" s="95" t="e">
        <f>#REF!</f>
        <v>#REF!</v>
      </c>
      <c r="F8" s="96" t="e">
        <f>#REF!</f>
        <v>#REF!</v>
      </c>
      <c r="G8" s="97" t="e">
        <f>SUM(E8:F8)</f>
        <v>#REF!</v>
      </c>
      <c r="H8" s="238"/>
      <c r="I8" s="98" t="e">
        <f>#REF!</f>
        <v>#REF!</v>
      </c>
      <c r="J8" s="99" t="e">
        <f>#REF!</f>
        <v>#REF!</v>
      </c>
      <c r="K8" s="99" t="e">
        <f>#REF!</f>
        <v>#REF!</v>
      </c>
      <c r="L8" s="99" t="e">
        <f>#REF!</f>
        <v>#REF!</v>
      </c>
      <c r="M8" s="99" t="e">
        <f>#REF!</f>
        <v>#REF!</v>
      </c>
      <c r="N8" s="94" t="e">
        <f>#REF!</f>
        <v>#REF!</v>
      </c>
      <c r="O8" s="94" t="e">
        <f>#REF!</f>
        <v>#REF!</v>
      </c>
      <c r="P8" s="94" t="e">
        <f>#REF!</f>
        <v>#REF!</v>
      </c>
      <c r="Q8" s="100" t="e">
        <f>#REF!</f>
        <v>#REF!</v>
      </c>
      <c r="R8" s="101" t="e">
        <f>#REF!</f>
        <v>#REF!</v>
      </c>
      <c r="S8" s="102" t="e">
        <f>#REF!</f>
        <v>#REF!</v>
      </c>
      <c r="T8" s="97" t="e">
        <f>I8-J8+K8+L8+M8+Q8+R8+S8</f>
        <v>#REF!</v>
      </c>
      <c r="U8" s="97" t="e">
        <f>G8-T8</f>
        <v>#REF!</v>
      </c>
      <c r="V8" s="103" t="e">
        <f t="shared" ref="V8:V25" si="0">U8/G8</f>
        <v>#REF!</v>
      </c>
      <c r="W8" s="97" t="e">
        <f t="shared" ref="W8:W25" si="1">MAX((U8*0.4),0)</f>
        <v>#REF!</v>
      </c>
      <c r="X8" s="104" t="e">
        <f t="shared" ref="X8:X25" si="2">U8-W8</f>
        <v>#REF!</v>
      </c>
      <c r="Y8" s="105" t="e">
        <f t="shared" ref="Y8:Y25" si="3">SUM(X8,Q8)</f>
        <v>#REF!</v>
      </c>
      <c r="Z8" s="98" t="e">
        <f t="shared" ref="Z8:Z25" si="4">$Y8/5%</f>
        <v>#REF!</v>
      </c>
      <c r="AA8" s="106" t="e">
        <f t="shared" ref="AA8:AA25" si="5">$Y8/6.66%</f>
        <v>#REF!</v>
      </c>
      <c r="AB8" s="106" t="e">
        <f t="shared" ref="AB8:AB25" si="6">$Y8/10%</f>
        <v>#REF!</v>
      </c>
      <c r="AC8" s="94" t="e">
        <f t="shared" ref="AC8:AC25" si="7">$Y8/15%</f>
        <v>#REF!</v>
      </c>
      <c r="AD8" s="107" t="e">
        <f t="shared" ref="AD8:AD25" si="8">$Y8/20%</f>
        <v>#REF!</v>
      </c>
      <c r="AE8" s="98" t="e">
        <f>#REF!</f>
        <v>#REF!</v>
      </c>
      <c r="AF8" s="94" t="e">
        <f>#REF!</f>
        <v>#REF!</v>
      </c>
      <c r="AG8" s="107" t="e">
        <f>#REF!</f>
        <v>#REF!</v>
      </c>
      <c r="AH8" s="97" t="e">
        <f>#REF!</f>
        <v>#REF!</v>
      </c>
      <c r="AI8" s="97" t="e">
        <f>#REF!</f>
        <v>#REF!</v>
      </c>
      <c r="AJ8" s="108" t="e">
        <f t="shared" ref="AJ8:AJ25" si="9">SUM(AE8:AI8)</f>
        <v>#REF!</v>
      </c>
      <c r="AK8" s="109" t="e">
        <f t="shared" ref="AK8:AK25" si="10">IF((AA8-AJ8)&gt;0,"○","×")</f>
        <v>#REF!</v>
      </c>
      <c r="AL8" s="109" t="e">
        <f t="shared" ref="AL8:AL25" si="11">IF((AB8-AJ8)&gt;0,"○","×")</f>
        <v>#REF!</v>
      </c>
      <c r="AN8" s="94">
        <v>109666</v>
      </c>
      <c r="AO8" s="94">
        <v>111112</v>
      </c>
      <c r="AP8" s="95">
        <v>115169</v>
      </c>
      <c r="AQ8" s="95">
        <v>100771</v>
      </c>
      <c r="AR8" s="95">
        <f>SUM(AN8:AP8)</f>
        <v>335947</v>
      </c>
      <c r="AS8" s="95">
        <f>AR8/3</f>
        <v>111982.33333333333</v>
      </c>
      <c r="AU8" s="94">
        <v>1759</v>
      </c>
      <c r="AV8" s="95"/>
      <c r="AW8" s="95">
        <f t="shared" ref="AW8:AW25" si="12">SUM(AU8:AV8)</f>
        <v>1759</v>
      </c>
      <c r="AX8" s="29"/>
      <c r="AY8" s="94">
        <v>277234</v>
      </c>
      <c r="AZ8" s="95">
        <v>35408</v>
      </c>
      <c r="BA8" s="95"/>
      <c r="BB8" s="95">
        <v>328875</v>
      </c>
      <c r="BC8" s="110">
        <f>AY8/BB8</f>
        <v>0.84297681489927789</v>
      </c>
      <c r="BD8" s="111" t="e">
        <f>AJ8*BC8*0.04</f>
        <v>#REF!</v>
      </c>
      <c r="BE8" s="112" t="s">
        <v>50</v>
      </c>
      <c r="BF8" s="94">
        <v>163</v>
      </c>
      <c r="BG8" s="94"/>
      <c r="BH8" s="113" t="e">
        <f t="shared" ref="BH8:BH25" si="13">I8/$BF8</f>
        <v>#REF!</v>
      </c>
      <c r="BI8" s="113" t="e">
        <f t="shared" ref="BI8:BI18" si="14">I8/$BG8</f>
        <v>#REF!</v>
      </c>
      <c r="BJ8" s="114" t="s">
        <v>51</v>
      </c>
      <c r="BK8" s="94" t="e">
        <f>K8/$BF$8</f>
        <v>#REF!</v>
      </c>
      <c r="BL8" s="94" t="e">
        <f>U8/$BF$8</f>
        <v>#REF!</v>
      </c>
      <c r="BM8" s="94" t="e">
        <f>Y8/$BF$8</f>
        <v>#REF!</v>
      </c>
    </row>
    <row r="9" spans="2:65" ht="39" customHeight="1">
      <c r="B9" s="1169" t="s">
        <v>52</v>
      </c>
      <c r="C9" s="115" t="s">
        <v>53</v>
      </c>
      <c r="D9" s="115" t="e">
        <f>#REF!</f>
        <v>#REF!</v>
      </c>
      <c r="E9" s="116" t="e">
        <f>#REF!</f>
        <v>#REF!</v>
      </c>
      <c r="F9" s="117" t="e">
        <f>#REF!</f>
        <v>#REF!</v>
      </c>
      <c r="G9" s="118" t="e">
        <f>SUM(E9:F9)</f>
        <v>#REF!</v>
      </c>
      <c r="H9" s="239"/>
      <c r="I9" s="119" t="e">
        <f>#REF!</f>
        <v>#REF!</v>
      </c>
      <c r="J9" s="116" t="e">
        <f>#REF!</f>
        <v>#REF!</v>
      </c>
      <c r="K9" s="99" t="e">
        <f>#REF!</f>
        <v>#REF!</v>
      </c>
      <c r="L9" s="116" t="e">
        <f>#REF!</f>
        <v>#REF!</v>
      </c>
      <c r="M9" s="218" t="e">
        <f>#REF!</f>
        <v>#REF!</v>
      </c>
      <c r="N9" s="219" t="e">
        <f>#REF!</f>
        <v>#REF!</v>
      </c>
      <c r="O9" s="219" t="e">
        <f>#REF!</f>
        <v>#REF!</v>
      </c>
      <c r="P9" s="115" t="e">
        <f>#REF!</f>
        <v>#REF!</v>
      </c>
      <c r="Q9" s="120" t="e">
        <f>#REF!</f>
        <v>#REF!</v>
      </c>
      <c r="R9" s="121" t="e">
        <f>#REF!</f>
        <v>#REF!</v>
      </c>
      <c r="S9" s="122" t="e">
        <f>#REF!</f>
        <v>#REF!</v>
      </c>
      <c r="T9" s="97" t="e">
        <f>I9-J9+K9+L9+M9+Q9+R9+S9</f>
        <v>#REF!</v>
      </c>
      <c r="U9" s="118" t="e">
        <f>G9-T9</f>
        <v>#REF!</v>
      </c>
      <c r="V9" s="123" t="e">
        <f t="shared" si="0"/>
        <v>#REF!</v>
      </c>
      <c r="W9" s="118" t="e">
        <f t="shared" si="1"/>
        <v>#REF!</v>
      </c>
      <c r="X9" s="124" t="e">
        <f t="shared" si="2"/>
        <v>#REF!</v>
      </c>
      <c r="Y9" s="125" t="e">
        <f t="shared" si="3"/>
        <v>#REF!</v>
      </c>
      <c r="Z9" s="119" t="e">
        <f t="shared" si="4"/>
        <v>#REF!</v>
      </c>
      <c r="AA9" s="126" t="e">
        <f t="shared" si="5"/>
        <v>#REF!</v>
      </c>
      <c r="AB9" s="126" t="e">
        <f t="shared" si="6"/>
        <v>#REF!</v>
      </c>
      <c r="AC9" s="115" t="e">
        <f t="shared" si="7"/>
        <v>#REF!</v>
      </c>
      <c r="AD9" s="107" t="e">
        <f t="shared" si="8"/>
        <v>#REF!</v>
      </c>
      <c r="AE9" s="119" t="e">
        <f>#REF!</f>
        <v>#REF!</v>
      </c>
      <c r="AF9" s="115" t="e">
        <f>#REF!</f>
        <v>#REF!</v>
      </c>
      <c r="AG9" s="107" t="e">
        <f>#REF!</f>
        <v>#REF!</v>
      </c>
      <c r="AH9" s="118" t="e">
        <f>#REF!</f>
        <v>#REF!</v>
      </c>
      <c r="AI9" s="118" t="e">
        <f>#REF!</f>
        <v>#REF!</v>
      </c>
      <c r="AJ9" s="127" t="e">
        <f t="shared" si="9"/>
        <v>#REF!</v>
      </c>
      <c r="AK9" s="128" t="e">
        <f t="shared" si="10"/>
        <v>#REF!</v>
      </c>
      <c r="AL9" s="128" t="e">
        <f t="shared" si="11"/>
        <v>#REF!</v>
      </c>
      <c r="AN9" s="115">
        <v>32728</v>
      </c>
      <c r="AO9" s="115">
        <v>34046</v>
      </c>
      <c r="AP9" s="116">
        <v>34816</v>
      </c>
      <c r="AQ9" s="116">
        <v>35871</v>
      </c>
      <c r="AR9" s="116">
        <f>SUM(AN9:AP9)</f>
        <v>101590</v>
      </c>
      <c r="AS9" s="116">
        <f t="shared" ref="AS9:AS20" si="15">AR9/3</f>
        <v>33863.333333333336</v>
      </c>
      <c r="AU9" s="115">
        <v>6</v>
      </c>
      <c r="AV9" s="116"/>
      <c r="AW9" s="116">
        <f t="shared" si="12"/>
        <v>6</v>
      </c>
      <c r="AX9" s="29"/>
      <c r="AY9" s="115">
        <v>53762</v>
      </c>
      <c r="AZ9" s="116">
        <v>915</v>
      </c>
      <c r="BA9" s="116"/>
      <c r="BB9" s="116">
        <v>59310</v>
      </c>
      <c r="BC9" s="110">
        <f>AY9/BB9</f>
        <v>0.90645759568369588</v>
      </c>
      <c r="BD9" s="110"/>
      <c r="BE9" s="129" t="s">
        <v>50</v>
      </c>
      <c r="BF9" s="115">
        <v>100</v>
      </c>
      <c r="BG9" s="115"/>
      <c r="BH9" s="114" t="e">
        <f t="shared" si="13"/>
        <v>#REF!</v>
      </c>
      <c r="BI9" s="114" t="e">
        <f t="shared" si="14"/>
        <v>#REF!</v>
      </c>
      <c r="BJ9" s="114" t="s">
        <v>54</v>
      </c>
      <c r="BK9" s="115" t="e">
        <f>K9/$BF$8</f>
        <v>#REF!</v>
      </c>
      <c r="BL9" s="115" t="e">
        <f>U9/$BF$8</f>
        <v>#REF!</v>
      </c>
      <c r="BM9" s="115" t="e">
        <f>Y9/$BF$8</f>
        <v>#REF!</v>
      </c>
    </row>
    <row r="10" spans="2:65" ht="39" customHeight="1">
      <c r="B10" s="1169"/>
      <c r="C10" s="130" t="s">
        <v>55</v>
      </c>
      <c r="D10" s="130" t="e">
        <f>#REF!</f>
        <v>#REF!</v>
      </c>
      <c r="E10" s="131" t="e">
        <f>#REF!</f>
        <v>#REF!</v>
      </c>
      <c r="F10" s="29" t="e">
        <f>#REF!</f>
        <v>#REF!</v>
      </c>
      <c r="G10" s="132" t="e">
        <f>SUM(E10:F10)</f>
        <v>#REF!</v>
      </c>
      <c r="H10" s="240"/>
      <c r="I10" s="133" t="e">
        <f>#REF!</f>
        <v>#REF!</v>
      </c>
      <c r="J10" s="131" t="e">
        <f>#REF!</f>
        <v>#REF!</v>
      </c>
      <c r="K10" s="99" t="e">
        <f>#REF!</f>
        <v>#REF!</v>
      </c>
      <c r="L10" s="131" t="e">
        <f>#REF!</f>
        <v>#REF!</v>
      </c>
      <c r="M10" s="131" t="e">
        <f>#REF!</f>
        <v>#REF!</v>
      </c>
      <c r="N10" s="130" t="e">
        <f>#REF!</f>
        <v>#REF!</v>
      </c>
      <c r="O10" s="130" t="e">
        <f>#REF!</f>
        <v>#REF!</v>
      </c>
      <c r="P10" s="130" t="e">
        <f>#REF!</f>
        <v>#REF!</v>
      </c>
      <c r="Q10" s="134" t="e">
        <f>#REF!</f>
        <v>#REF!</v>
      </c>
      <c r="R10" s="135" t="e">
        <f>#REF!</f>
        <v>#REF!</v>
      </c>
      <c r="S10" s="136" t="e">
        <f>#REF!</f>
        <v>#REF!</v>
      </c>
      <c r="T10" s="97" t="e">
        <f>I10-J10+K10+L10+M10+Q10+R10+S10</f>
        <v>#REF!</v>
      </c>
      <c r="U10" s="132" t="e">
        <f>G10-T10</f>
        <v>#REF!</v>
      </c>
      <c r="V10" s="137" t="e">
        <f t="shared" si="0"/>
        <v>#REF!</v>
      </c>
      <c r="W10" s="132" t="e">
        <f t="shared" si="1"/>
        <v>#REF!</v>
      </c>
      <c r="X10" s="138" t="e">
        <f t="shared" si="2"/>
        <v>#REF!</v>
      </c>
      <c r="Y10" s="139" t="e">
        <f t="shared" si="3"/>
        <v>#REF!</v>
      </c>
      <c r="Z10" s="133" t="e">
        <f t="shared" si="4"/>
        <v>#REF!</v>
      </c>
      <c r="AA10" s="140" t="e">
        <f t="shared" si="5"/>
        <v>#REF!</v>
      </c>
      <c r="AB10" s="140" t="e">
        <f t="shared" si="6"/>
        <v>#REF!</v>
      </c>
      <c r="AC10" s="130" t="e">
        <f t="shared" si="7"/>
        <v>#REF!</v>
      </c>
      <c r="AD10" s="141" t="e">
        <f t="shared" si="8"/>
        <v>#REF!</v>
      </c>
      <c r="AE10" s="133" t="e">
        <f>#REF!</f>
        <v>#REF!</v>
      </c>
      <c r="AF10" s="130" t="e">
        <f>#REF!</f>
        <v>#REF!</v>
      </c>
      <c r="AG10" s="141" t="e">
        <f>#REF!</f>
        <v>#REF!</v>
      </c>
      <c r="AH10" s="132" t="e">
        <f>#REF!</f>
        <v>#REF!</v>
      </c>
      <c r="AI10" s="132" t="e">
        <f>#REF!</f>
        <v>#REF!</v>
      </c>
      <c r="AJ10" s="142" t="e">
        <f t="shared" si="9"/>
        <v>#REF!</v>
      </c>
      <c r="AK10" s="143" t="e">
        <f t="shared" si="10"/>
        <v>#REF!</v>
      </c>
      <c r="AL10" s="143" t="e">
        <f t="shared" si="11"/>
        <v>#REF!</v>
      </c>
      <c r="AN10" s="130">
        <v>45978</v>
      </c>
      <c r="AO10" s="130">
        <v>52161</v>
      </c>
      <c r="AP10" s="131">
        <v>59330</v>
      </c>
      <c r="AQ10" s="131">
        <v>55191</v>
      </c>
      <c r="AR10" s="131">
        <f>SUM(AN10:AP10)</f>
        <v>157469</v>
      </c>
      <c r="AS10" s="131">
        <f t="shared" si="15"/>
        <v>52489.666666666664</v>
      </c>
      <c r="AU10" s="130">
        <v>568</v>
      </c>
      <c r="AV10" s="131"/>
      <c r="AW10" s="131">
        <f t="shared" si="12"/>
        <v>568</v>
      </c>
      <c r="AX10" s="29"/>
      <c r="AY10" s="130">
        <v>141693</v>
      </c>
      <c r="AZ10" s="131">
        <v>3718</v>
      </c>
      <c r="BA10" s="131"/>
      <c r="BB10" s="131">
        <v>155549</v>
      </c>
      <c r="BC10" s="110">
        <f>AY10/BB10</f>
        <v>0.91092196028261196</v>
      </c>
      <c r="BD10" s="110"/>
      <c r="BE10" s="144" t="s">
        <v>56</v>
      </c>
      <c r="BF10" s="130">
        <v>154</v>
      </c>
      <c r="BG10" s="130"/>
      <c r="BH10" s="145" t="e">
        <f t="shared" si="13"/>
        <v>#REF!</v>
      </c>
      <c r="BI10" s="145" t="e">
        <f t="shared" si="14"/>
        <v>#REF!</v>
      </c>
      <c r="BJ10" s="145"/>
      <c r="BK10" s="130" t="e">
        <f>K10/$BF$8</f>
        <v>#REF!</v>
      </c>
      <c r="BL10" s="130" t="e">
        <f>U10/$BF$8</f>
        <v>#REF!</v>
      </c>
      <c r="BM10" s="130" t="e">
        <f>Y10/$BF$8</f>
        <v>#REF!</v>
      </c>
    </row>
    <row r="11" spans="2:65" ht="39" customHeight="1" thickBot="1">
      <c r="B11" s="1170"/>
      <c r="C11" s="146" t="s">
        <v>1</v>
      </c>
      <c r="D11" s="146" t="e">
        <f>SUM(D8:D10)</f>
        <v>#REF!</v>
      </c>
      <c r="E11" s="147" t="e">
        <f>SUM(E8:E10)</f>
        <v>#REF!</v>
      </c>
      <c r="F11" s="148" t="e">
        <f>SUM(F8:F10)</f>
        <v>#REF!</v>
      </c>
      <c r="G11" s="149" t="e">
        <f>SUM(G8:G10)</f>
        <v>#REF!</v>
      </c>
      <c r="H11" s="241" t="e">
        <f>(D11+F11)/1000</f>
        <v>#REF!</v>
      </c>
      <c r="I11" s="150" t="e">
        <f>SUM(I8:I10)</f>
        <v>#REF!</v>
      </c>
      <c r="J11" s="147" t="e">
        <f>SUM(J8:J10)</f>
        <v>#REF!</v>
      </c>
      <c r="K11" s="147" t="e">
        <f>SUM(K8:K10)</f>
        <v>#REF!</v>
      </c>
      <c r="L11" s="147" t="e">
        <f>SUM(L8:L10)</f>
        <v>#REF!</v>
      </c>
      <c r="M11" s="147" t="e">
        <f>SUM(M8:M10)</f>
        <v>#REF!</v>
      </c>
      <c r="N11" s="146" t="e">
        <f>SUM(I11:M11)/1000</f>
        <v>#REF!</v>
      </c>
      <c r="O11" s="146" t="e">
        <f t="shared" ref="O11:U11" si="16">SUM(O8:O10)</f>
        <v>#REF!</v>
      </c>
      <c r="P11" s="146" t="e">
        <f t="shared" si="16"/>
        <v>#REF!</v>
      </c>
      <c r="Q11" s="151" t="e">
        <f t="shared" si="16"/>
        <v>#REF!</v>
      </c>
      <c r="R11" s="152" t="e">
        <f t="shared" si="16"/>
        <v>#REF!</v>
      </c>
      <c r="S11" s="153" t="e">
        <f t="shared" si="16"/>
        <v>#REF!</v>
      </c>
      <c r="T11" s="149" t="e">
        <f t="shared" si="16"/>
        <v>#REF!</v>
      </c>
      <c r="U11" s="149" t="e">
        <f t="shared" si="16"/>
        <v>#REF!</v>
      </c>
      <c r="V11" s="154" t="e">
        <f t="shared" si="0"/>
        <v>#REF!</v>
      </c>
      <c r="W11" s="149" t="e">
        <f t="shared" si="1"/>
        <v>#REF!</v>
      </c>
      <c r="X11" s="155" t="e">
        <f t="shared" si="2"/>
        <v>#REF!</v>
      </c>
      <c r="Y11" s="156" t="e">
        <f t="shared" si="3"/>
        <v>#REF!</v>
      </c>
      <c r="Z11" s="150" t="e">
        <f t="shared" si="4"/>
        <v>#REF!</v>
      </c>
      <c r="AA11" s="157" t="e">
        <f t="shared" si="5"/>
        <v>#REF!</v>
      </c>
      <c r="AB11" s="157" t="e">
        <f t="shared" si="6"/>
        <v>#REF!</v>
      </c>
      <c r="AC11" s="146" t="e">
        <f t="shared" si="7"/>
        <v>#REF!</v>
      </c>
      <c r="AD11" s="158" t="e">
        <f t="shared" si="8"/>
        <v>#REF!</v>
      </c>
      <c r="AE11" s="150" t="e">
        <f>SUM(AE8:AE10)</f>
        <v>#REF!</v>
      </c>
      <c r="AF11" s="146" t="e">
        <f>SUM(AF8:AF10)</f>
        <v>#REF!</v>
      </c>
      <c r="AG11" s="158" t="e">
        <f>SUM(AG8:AG10)</f>
        <v>#REF!</v>
      </c>
      <c r="AH11" s="149" t="e">
        <f>SUM(AH8:AH10)</f>
        <v>#REF!</v>
      </c>
      <c r="AI11" s="149" t="e">
        <f>SUM(AI8:AI10)</f>
        <v>#REF!</v>
      </c>
      <c r="AJ11" s="159" t="e">
        <f t="shared" si="9"/>
        <v>#REF!</v>
      </c>
      <c r="AK11" s="160" t="e">
        <f t="shared" si="10"/>
        <v>#REF!</v>
      </c>
      <c r="AL11" s="160" t="e">
        <f t="shared" si="11"/>
        <v>#REF!</v>
      </c>
      <c r="AN11" s="146">
        <f t="shared" ref="AN11:AS11" si="17">SUM(AN8:AN10)</f>
        <v>188372</v>
      </c>
      <c r="AO11" s="146">
        <f t="shared" si="17"/>
        <v>197319</v>
      </c>
      <c r="AP11" s="147">
        <f t="shared" si="17"/>
        <v>209315</v>
      </c>
      <c r="AQ11" s="147">
        <f t="shared" si="17"/>
        <v>191833</v>
      </c>
      <c r="AR11" s="147">
        <f t="shared" si="17"/>
        <v>595006</v>
      </c>
      <c r="AS11" s="147">
        <f t="shared" si="17"/>
        <v>198335.33333333331</v>
      </c>
      <c r="AU11" s="146">
        <f>SUM(AU8:AU10)</f>
        <v>2333</v>
      </c>
      <c r="AV11" s="147">
        <f>SUM(AV8:AV10)</f>
        <v>0</v>
      </c>
      <c r="AW11" s="147">
        <f t="shared" si="12"/>
        <v>2333</v>
      </c>
      <c r="AX11" s="29"/>
      <c r="AY11" s="146"/>
      <c r="AZ11" s="147"/>
      <c r="BA11" s="147"/>
      <c r="BB11" s="147"/>
      <c r="BC11" s="110"/>
      <c r="BD11" s="110"/>
      <c r="BE11" s="161"/>
      <c r="BF11" s="146">
        <f>SUM(BF8:BF10)</f>
        <v>417</v>
      </c>
      <c r="BG11" s="146">
        <f>SUM(BG8:BG10)</f>
        <v>0</v>
      </c>
      <c r="BH11" s="162" t="e">
        <f t="shared" si="13"/>
        <v>#REF!</v>
      </c>
      <c r="BI11" s="162" t="e">
        <f t="shared" si="14"/>
        <v>#REF!</v>
      </c>
      <c r="BJ11" s="162"/>
      <c r="BK11" s="146" t="e">
        <f>SUM(BK8:BK10)</f>
        <v>#REF!</v>
      </c>
      <c r="BL11" s="146" t="e">
        <f>SUM(BL8:BL10)</f>
        <v>#REF!</v>
      </c>
      <c r="BM11" s="146" t="e">
        <f>SUM(BM8:BM10)</f>
        <v>#REF!</v>
      </c>
    </row>
    <row r="12" spans="2:65" ht="39" customHeight="1">
      <c r="B12" s="1171" t="s">
        <v>2</v>
      </c>
      <c r="C12" s="77" t="s">
        <v>57</v>
      </c>
      <c r="D12" s="77" t="e">
        <f>#REF!</f>
        <v>#REF!</v>
      </c>
      <c r="E12" s="36" t="e">
        <f>#REF!</f>
        <v>#REF!</v>
      </c>
      <c r="F12" s="78"/>
      <c r="G12" s="79" t="e">
        <f>SUM(E12:F12)</f>
        <v>#REF!</v>
      </c>
      <c r="H12" s="237"/>
      <c r="I12" s="80" t="e">
        <f>#REF!</f>
        <v>#REF!</v>
      </c>
      <c r="J12" s="36" t="e">
        <f>#REF!</f>
        <v>#REF!</v>
      </c>
      <c r="K12" s="36" t="e">
        <f>#REF!</f>
        <v>#REF!</v>
      </c>
      <c r="L12" s="36" t="e">
        <f>#REF!</f>
        <v>#REF!</v>
      </c>
      <c r="M12" s="36" t="e">
        <f>#REF!</f>
        <v>#REF!</v>
      </c>
      <c r="N12" s="77" t="e">
        <f>#REF!</f>
        <v>#REF!</v>
      </c>
      <c r="O12" s="77" t="e">
        <f>#REF!</f>
        <v>#REF!</v>
      </c>
      <c r="P12" s="77" t="e">
        <f>#REF!</f>
        <v>#REF!</v>
      </c>
      <c r="Q12" s="82" t="e">
        <f>#REF!</f>
        <v>#REF!</v>
      </c>
      <c r="R12" s="83" t="e">
        <f>#REF!</f>
        <v>#REF!</v>
      </c>
      <c r="S12" s="84" t="e">
        <f>#REF!</f>
        <v>#REF!</v>
      </c>
      <c r="T12" s="97" t="e">
        <f>I12-J12+K12+L12+M12+Q12+R12+S12</f>
        <v>#REF!</v>
      </c>
      <c r="U12" s="79" t="e">
        <f>G12-T12</f>
        <v>#REF!</v>
      </c>
      <c r="V12" s="85" t="e">
        <f t="shared" si="0"/>
        <v>#REF!</v>
      </c>
      <c r="W12" s="79" t="e">
        <f t="shared" si="1"/>
        <v>#REF!</v>
      </c>
      <c r="X12" s="86" t="e">
        <f t="shared" si="2"/>
        <v>#REF!</v>
      </c>
      <c r="Y12" s="87" t="e">
        <f t="shared" si="3"/>
        <v>#REF!</v>
      </c>
      <c r="Z12" s="80" t="e">
        <f t="shared" si="4"/>
        <v>#REF!</v>
      </c>
      <c r="AA12" s="88" t="e">
        <f t="shared" si="5"/>
        <v>#REF!</v>
      </c>
      <c r="AB12" s="88" t="e">
        <f t="shared" si="6"/>
        <v>#REF!</v>
      </c>
      <c r="AC12" s="77" t="e">
        <f t="shared" si="7"/>
        <v>#REF!</v>
      </c>
      <c r="AD12" s="89" t="e">
        <f t="shared" si="8"/>
        <v>#REF!</v>
      </c>
      <c r="AE12" s="80" t="e">
        <f>#REF!</f>
        <v>#REF!</v>
      </c>
      <c r="AF12" s="77" t="e">
        <f>#REF!</f>
        <v>#REF!</v>
      </c>
      <c r="AG12" s="89" t="e">
        <f>#REF!</f>
        <v>#REF!</v>
      </c>
      <c r="AH12" s="79" t="e">
        <f>#REF!</f>
        <v>#REF!</v>
      </c>
      <c r="AI12" s="79" t="e">
        <f>#REF!</f>
        <v>#REF!</v>
      </c>
      <c r="AJ12" s="90" t="e">
        <f t="shared" si="9"/>
        <v>#REF!</v>
      </c>
      <c r="AK12" s="163" t="e">
        <f t="shared" si="10"/>
        <v>#REF!</v>
      </c>
      <c r="AL12" s="163" t="e">
        <f t="shared" si="11"/>
        <v>#REF!</v>
      </c>
      <c r="AN12" s="77">
        <v>74248</v>
      </c>
      <c r="AO12" s="77">
        <v>78912</v>
      </c>
      <c r="AP12" s="36">
        <v>76148</v>
      </c>
      <c r="AQ12" s="36">
        <v>55490</v>
      </c>
      <c r="AR12" s="36">
        <f t="shared" ref="AR12:AR24" si="18">SUM(AN12:AP12)</f>
        <v>229308</v>
      </c>
      <c r="AS12" s="36">
        <f t="shared" si="15"/>
        <v>76436</v>
      </c>
      <c r="AU12" s="77">
        <v>816</v>
      </c>
      <c r="AV12" s="36"/>
      <c r="AW12" s="36">
        <f t="shared" si="12"/>
        <v>816</v>
      </c>
      <c r="AX12" s="29"/>
      <c r="AY12" s="77">
        <v>131413</v>
      </c>
      <c r="AZ12" s="36">
        <v>14348</v>
      </c>
      <c r="BA12" s="36"/>
      <c r="BB12" s="36">
        <v>155803</v>
      </c>
      <c r="BC12" s="110">
        <f>AY12/BB12</f>
        <v>0.84345615938075647</v>
      </c>
      <c r="BD12" s="110"/>
      <c r="BE12" s="92" t="s">
        <v>50</v>
      </c>
      <c r="BF12" s="77">
        <v>200</v>
      </c>
      <c r="BG12" s="77"/>
      <c r="BH12" s="93" t="e">
        <f t="shared" si="13"/>
        <v>#REF!</v>
      </c>
      <c r="BI12" s="93" t="e">
        <f t="shared" si="14"/>
        <v>#REF!</v>
      </c>
      <c r="BJ12" s="93"/>
      <c r="BK12" s="77" t="e">
        <f>K12/$BF$8</f>
        <v>#REF!</v>
      </c>
      <c r="BL12" s="77" t="e">
        <f>U12/$BF$8</f>
        <v>#REF!</v>
      </c>
      <c r="BM12" s="77" t="e">
        <f>Y12/$BF$8</f>
        <v>#REF!</v>
      </c>
    </row>
    <row r="13" spans="2:65" ht="39" customHeight="1">
      <c r="B13" s="1169"/>
      <c r="C13" s="115" t="s">
        <v>58</v>
      </c>
      <c r="D13" s="115" t="e">
        <f>#REF!</f>
        <v>#REF!</v>
      </c>
      <c r="E13" s="116" t="e">
        <f>#REF!</f>
        <v>#REF!</v>
      </c>
      <c r="F13" s="117"/>
      <c r="G13" s="118" t="e">
        <f>SUM(E13:F13)</f>
        <v>#REF!</v>
      </c>
      <c r="H13" s="239"/>
      <c r="I13" s="119" t="e">
        <f>#REF!</f>
        <v>#REF!</v>
      </c>
      <c r="J13" s="116" t="e">
        <f>#REF!</f>
        <v>#REF!</v>
      </c>
      <c r="K13" s="116" t="e">
        <f>#REF!</f>
        <v>#REF!</v>
      </c>
      <c r="L13" s="116" t="e">
        <f>#REF!</f>
        <v>#REF!</v>
      </c>
      <c r="M13" s="116" t="e">
        <f>#REF!</f>
        <v>#REF!</v>
      </c>
      <c r="N13" s="115" t="e">
        <f>#REF!</f>
        <v>#REF!</v>
      </c>
      <c r="O13" s="115" t="e">
        <f>#REF!</f>
        <v>#REF!</v>
      </c>
      <c r="P13" s="115" t="e">
        <f>#REF!</f>
        <v>#REF!</v>
      </c>
      <c r="Q13" s="120" t="e">
        <f>#REF!</f>
        <v>#REF!</v>
      </c>
      <c r="R13" s="121" t="e">
        <f>#REF!</f>
        <v>#REF!</v>
      </c>
      <c r="S13" s="122" t="e">
        <f>#REF!</f>
        <v>#REF!</v>
      </c>
      <c r="T13" s="97" t="e">
        <f>I13-J13+K13+L13+M13+Q13+R13+S13</f>
        <v>#REF!</v>
      </c>
      <c r="U13" s="118" t="e">
        <f>G13-T13</f>
        <v>#REF!</v>
      </c>
      <c r="V13" s="123" t="e">
        <f t="shared" si="0"/>
        <v>#REF!</v>
      </c>
      <c r="W13" s="118" t="e">
        <f t="shared" si="1"/>
        <v>#REF!</v>
      </c>
      <c r="X13" s="124" t="e">
        <f t="shared" si="2"/>
        <v>#REF!</v>
      </c>
      <c r="Y13" s="125" t="e">
        <f t="shared" si="3"/>
        <v>#REF!</v>
      </c>
      <c r="Z13" s="119" t="e">
        <f t="shared" si="4"/>
        <v>#REF!</v>
      </c>
      <c r="AA13" s="126" t="e">
        <f t="shared" si="5"/>
        <v>#REF!</v>
      </c>
      <c r="AB13" s="126" t="e">
        <f t="shared" si="6"/>
        <v>#REF!</v>
      </c>
      <c r="AC13" s="115" t="e">
        <f t="shared" si="7"/>
        <v>#REF!</v>
      </c>
      <c r="AD13" s="164" t="e">
        <f t="shared" si="8"/>
        <v>#REF!</v>
      </c>
      <c r="AE13" s="119" t="e">
        <f>#REF!</f>
        <v>#REF!</v>
      </c>
      <c r="AF13" s="115" t="e">
        <f>#REF!</f>
        <v>#REF!</v>
      </c>
      <c r="AG13" s="164" t="e">
        <f>#REF!</f>
        <v>#REF!</v>
      </c>
      <c r="AH13" s="118" t="e">
        <f>#REF!</f>
        <v>#REF!</v>
      </c>
      <c r="AI13" s="118" t="e">
        <f>#REF!</f>
        <v>#REF!</v>
      </c>
      <c r="AJ13" s="127" t="e">
        <f t="shared" si="9"/>
        <v>#REF!</v>
      </c>
      <c r="AK13" s="128" t="e">
        <f t="shared" si="10"/>
        <v>#REF!</v>
      </c>
      <c r="AL13" s="128" t="e">
        <f t="shared" si="11"/>
        <v>#REF!</v>
      </c>
      <c r="AN13" s="115">
        <v>56781</v>
      </c>
      <c r="AO13" s="115">
        <v>69755</v>
      </c>
      <c r="AP13" s="116">
        <v>77349</v>
      </c>
      <c r="AQ13" s="116">
        <v>68716</v>
      </c>
      <c r="AR13" s="116">
        <f t="shared" si="18"/>
        <v>203885</v>
      </c>
      <c r="AS13" s="116">
        <f t="shared" si="15"/>
        <v>67961.666666666672</v>
      </c>
      <c r="AU13" s="115">
        <v>642</v>
      </c>
      <c r="AV13" s="116"/>
      <c r="AW13" s="116">
        <f t="shared" si="12"/>
        <v>642</v>
      </c>
      <c r="AX13" s="29"/>
      <c r="AY13" s="115">
        <v>29369</v>
      </c>
      <c r="AZ13" s="116">
        <v>8306</v>
      </c>
      <c r="BA13" s="116"/>
      <c r="BB13" s="116">
        <v>51296</v>
      </c>
      <c r="BC13" s="110">
        <f>AY13/BB13</f>
        <v>0.57253976918278227</v>
      </c>
      <c r="BD13" s="110"/>
      <c r="BE13" s="165" t="s">
        <v>59</v>
      </c>
      <c r="BF13" s="166">
        <v>66</v>
      </c>
      <c r="BG13" s="166"/>
      <c r="BH13" s="166" t="e">
        <f t="shared" si="13"/>
        <v>#REF!</v>
      </c>
      <c r="BI13" s="166" t="e">
        <f t="shared" si="14"/>
        <v>#REF!</v>
      </c>
      <c r="BJ13" s="166"/>
      <c r="BK13" s="115" t="e">
        <f>K13/$BF$8</f>
        <v>#REF!</v>
      </c>
      <c r="BL13" s="115" t="e">
        <f>U13/$BF$8</f>
        <v>#REF!</v>
      </c>
      <c r="BM13" s="115" t="e">
        <f>Y13/$BF$8</f>
        <v>#REF!</v>
      </c>
    </row>
    <row r="14" spans="2:65" ht="39" customHeight="1">
      <c r="B14" s="1169"/>
      <c r="C14" s="115" t="s">
        <v>60</v>
      </c>
      <c r="D14" s="115" t="e">
        <f>#REF!</f>
        <v>#REF!</v>
      </c>
      <c r="E14" s="116" t="e">
        <f>#REF!</f>
        <v>#REF!</v>
      </c>
      <c r="F14" s="167"/>
      <c r="G14" s="118" t="e">
        <f>SUM(E14:F14)</f>
        <v>#REF!</v>
      </c>
      <c r="H14" s="239"/>
      <c r="I14" s="119" t="e">
        <f>#REF!</f>
        <v>#REF!</v>
      </c>
      <c r="J14" s="116" t="e">
        <f>#REF!</f>
        <v>#REF!</v>
      </c>
      <c r="K14" s="116" t="e">
        <f>#REF!</f>
        <v>#REF!</v>
      </c>
      <c r="L14" s="116" t="e">
        <f>#REF!</f>
        <v>#REF!</v>
      </c>
      <c r="M14" s="116" t="e">
        <f>#REF!</f>
        <v>#REF!</v>
      </c>
      <c r="N14" s="115" t="e">
        <f>#REF!</f>
        <v>#REF!</v>
      </c>
      <c r="O14" s="115" t="e">
        <f>#REF!</f>
        <v>#REF!</v>
      </c>
      <c r="P14" s="115" t="e">
        <f>#REF!</f>
        <v>#REF!</v>
      </c>
      <c r="Q14" s="120" t="e">
        <f>#REF!</f>
        <v>#REF!</v>
      </c>
      <c r="R14" s="121" t="e">
        <f>#REF!</f>
        <v>#REF!</v>
      </c>
      <c r="S14" s="122" t="e">
        <f>#REF!</f>
        <v>#REF!</v>
      </c>
      <c r="T14" s="97" t="e">
        <f>I14-J14+K14+L14+M14+Q14+R14+S14</f>
        <v>#REF!</v>
      </c>
      <c r="U14" s="118" t="e">
        <f>G14-T14</f>
        <v>#REF!</v>
      </c>
      <c r="V14" s="123" t="e">
        <f t="shared" si="0"/>
        <v>#REF!</v>
      </c>
      <c r="W14" s="118" t="e">
        <f t="shared" si="1"/>
        <v>#REF!</v>
      </c>
      <c r="X14" s="124" t="e">
        <f t="shared" si="2"/>
        <v>#REF!</v>
      </c>
      <c r="Y14" s="125" t="e">
        <f t="shared" si="3"/>
        <v>#REF!</v>
      </c>
      <c r="Z14" s="119" t="e">
        <f t="shared" si="4"/>
        <v>#REF!</v>
      </c>
      <c r="AA14" s="126" t="e">
        <f t="shared" si="5"/>
        <v>#REF!</v>
      </c>
      <c r="AB14" s="126" t="e">
        <f t="shared" si="6"/>
        <v>#REF!</v>
      </c>
      <c r="AC14" s="115" t="e">
        <f t="shared" si="7"/>
        <v>#REF!</v>
      </c>
      <c r="AD14" s="164" t="e">
        <f t="shared" si="8"/>
        <v>#REF!</v>
      </c>
      <c r="AE14" s="119" t="e">
        <f>#REF!</f>
        <v>#REF!</v>
      </c>
      <c r="AF14" s="115" t="e">
        <f>#REF!</f>
        <v>#REF!</v>
      </c>
      <c r="AG14" s="164" t="e">
        <f>#REF!</f>
        <v>#REF!</v>
      </c>
      <c r="AH14" s="118" t="e">
        <f>#REF!</f>
        <v>#REF!</v>
      </c>
      <c r="AI14" s="118" t="e">
        <f>#REF!</f>
        <v>#REF!</v>
      </c>
      <c r="AJ14" s="127" t="e">
        <f t="shared" si="9"/>
        <v>#REF!</v>
      </c>
      <c r="AK14" s="128" t="e">
        <f t="shared" si="10"/>
        <v>#REF!</v>
      </c>
      <c r="AL14" s="128" t="e">
        <f t="shared" si="11"/>
        <v>#REF!</v>
      </c>
      <c r="AN14" s="115">
        <v>30822</v>
      </c>
      <c r="AO14" s="115">
        <v>31484</v>
      </c>
      <c r="AP14" s="116">
        <v>31754</v>
      </c>
      <c r="AQ14" s="116">
        <v>26161</v>
      </c>
      <c r="AR14" s="116">
        <f t="shared" si="18"/>
        <v>94060</v>
      </c>
      <c r="AS14" s="116">
        <f t="shared" si="15"/>
        <v>31353.333333333332</v>
      </c>
      <c r="AU14" s="115">
        <v>608</v>
      </c>
      <c r="AV14" s="116"/>
      <c r="AW14" s="116">
        <f t="shared" si="12"/>
        <v>608</v>
      </c>
      <c r="AX14" s="29"/>
      <c r="AY14" s="115">
        <v>163186</v>
      </c>
      <c r="AZ14" s="116">
        <v>10550</v>
      </c>
      <c r="BA14" s="116"/>
      <c r="BB14" s="116">
        <v>211343</v>
      </c>
      <c r="BC14" s="110">
        <f>AY14/BB14</f>
        <v>0.77213818295377656</v>
      </c>
      <c r="BD14" s="110"/>
      <c r="BE14" s="129" t="s">
        <v>59</v>
      </c>
      <c r="BF14" s="115">
        <v>200</v>
      </c>
      <c r="BG14" s="115"/>
      <c r="BH14" s="114" t="e">
        <f t="shared" si="13"/>
        <v>#REF!</v>
      </c>
      <c r="BI14" s="114" t="e">
        <f t="shared" si="14"/>
        <v>#REF!</v>
      </c>
      <c r="BJ14" s="114"/>
      <c r="BK14" s="115" t="e">
        <f>K14/$BF$8</f>
        <v>#REF!</v>
      </c>
      <c r="BL14" s="115" t="e">
        <f>U14/$BF$8</f>
        <v>#REF!</v>
      </c>
      <c r="BM14" s="115" t="e">
        <f>Y14/$BF$8</f>
        <v>#REF!</v>
      </c>
    </row>
    <row r="15" spans="2:65" ht="39" customHeight="1">
      <c r="B15" s="1169"/>
      <c r="C15" s="130" t="s">
        <v>84</v>
      </c>
      <c r="D15" s="130" t="e">
        <f>#REF!</f>
        <v>#REF!</v>
      </c>
      <c r="E15" s="131" t="e">
        <f>#REF!</f>
        <v>#REF!</v>
      </c>
      <c r="F15" s="29" t="e">
        <f>#REF!</f>
        <v>#REF!</v>
      </c>
      <c r="G15" s="132" t="e">
        <f>SUM(E15:F15)</f>
        <v>#REF!</v>
      </c>
      <c r="H15" s="240"/>
      <c r="I15" s="133" t="e">
        <f>#REF!</f>
        <v>#REF!</v>
      </c>
      <c r="J15" s="131" t="e">
        <f>#REF!</f>
        <v>#REF!</v>
      </c>
      <c r="K15" s="131" t="e">
        <f>#REF!</f>
        <v>#REF!</v>
      </c>
      <c r="L15" s="131" t="e">
        <f>#REF!</f>
        <v>#REF!</v>
      </c>
      <c r="M15" s="131" t="e">
        <f>#REF!</f>
        <v>#REF!</v>
      </c>
      <c r="N15" s="130" t="e">
        <f>#REF!</f>
        <v>#REF!</v>
      </c>
      <c r="O15" s="130" t="e">
        <f>#REF!</f>
        <v>#REF!</v>
      </c>
      <c r="P15" s="130" t="e">
        <f>#REF!</f>
        <v>#REF!</v>
      </c>
      <c r="Q15" s="134" t="e">
        <f>#REF!</f>
        <v>#REF!</v>
      </c>
      <c r="R15" s="135" t="e">
        <f>#REF!</f>
        <v>#REF!</v>
      </c>
      <c r="S15" s="136" t="e">
        <f>#REF!</f>
        <v>#REF!</v>
      </c>
      <c r="T15" s="97" t="e">
        <f>I15-J15+K15+L15+M15+Q15+R15+S15</f>
        <v>#REF!</v>
      </c>
      <c r="U15" s="132" t="e">
        <f>G15-T15</f>
        <v>#REF!</v>
      </c>
      <c r="V15" s="137" t="e">
        <f t="shared" si="0"/>
        <v>#REF!</v>
      </c>
      <c r="W15" s="132" t="e">
        <f t="shared" si="1"/>
        <v>#REF!</v>
      </c>
      <c r="X15" s="138" t="e">
        <f t="shared" si="2"/>
        <v>#REF!</v>
      </c>
      <c r="Y15" s="139" t="e">
        <f t="shared" si="3"/>
        <v>#REF!</v>
      </c>
      <c r="Z15" s="133" t="e">
        <f t="shared" si="4"/>
        <v>#REF!</v>
      </c>
      <c r="AA15" s="140" t="e">
        <f t="shared" si="5"/>
        <v>#REF!</v>
      </c>
      <c r="AB15" s="140" t="e">
        <f t="shared" si="6"/>
        <v>#REF!</v>
      </c>
      <c r="AC15" s="130" t="e">
        <f t="shared" si="7"/>
        <v>#REF!</v>
      </c>
      <c r="AD15" s="141" t="e">
        <f t="shared" si="8"/>
        <v>#REF!</v>
      </c>
      <c r="AE15" s="133" t="e">
        <f>#REF!</f>
        <v>#REF!</v>
      </c>
      <c r="AF15" s="130" t="e">
        <f>#REF!</f>
        <v>#REF!</v>
      </c>
      <c r="AG15" s="141" t="e">
        <f>#REF!</f>
        <v>#REF!</v>
      </c>
      <c r="AH15" s="132" t="e">
        <f>#REF!</f>
        <v>#REF!</v>
      </c>
      <c r="AI15" s="132" t="e">
        <f>#REF!</f>
        <v>#REF!</v>
      </c>
      <c r="AJ15" s="142" t="e">
        <f t="shared" si="9"/>
        <v>#REF!</v>
      </c>
      <c r="AK15" s="143" t="e">
        <f t="shared" si="10"/>
        <v>#REF!</v>
      </c>
      <c r="AL15" s="143" t="e">
        <f t="shared" si="11"/>
        <v>#REF!</v>
      </c>
      <c r="AN15" s="130">
        <v>55998</v>
      </c>
      <c r="AO15" s="130">
        <v>57061</v>
      </c>
      <c r="AP15" s="131">
        <v>57915</v>
      </c>
      <c r="AQ15" s="131">
        <v>51079</v>
      </c>
      <c r="AR15" s="131">
        <f t="shared" si="18"/>
        <v>170974</v>
      </c>
      <c r="AS15" s="131">
        <f t="shared" si="15"/>
        <v>56991.333333333336</v>
      </c>
      <c r="AU15" s="130">
        <v>1388</v>
      </c>
      <c r="AV15" s="131"/>
      <c r="AW15" s="131">
        <f t="shared" si="12"/>
        <v>1388</v>
      </c>
      <c r="AX15" s="29"/>
      <c r="AY15" s="130">
        <v>319301</v>
      </c>
      <c r="AZ15" s="131">
        <v>16557</v>
      </c>
      <c r="BA15" s="131"/>
      <c r="BB15" s="131">
        <v>361996</v>
      </c>
      <c r="BC15" s="110">
        <f>AY15/BB15</f>
        <v>0.88205670780892609</v>
      </c>
      <c r="BD15" s="110"/>
      <c r="BE15" s="144" t="s">
        <v>59</v>
      </c>
      <c r="BF15" s="130">
        <v>207</v>
      </c>
      <c r="BG15" s="130"/>
      <c r="BH15" s="145" t="e">
        <f t="shared" si="13"/>
        <v>#REF!</v>
      </c>
      <c r="BI15" s="145" t="e">
        <f t="shared" si="14"/>
        <v>#REF!</v>
      </c>
      <c r="BJ15" s="145"/>
      <c r="BK15" s="130" t="e">
        <f>K15/$BF$8</f>
        <v>#REF!</v>
      </c>
      <c r="BL15" s="130" t="e">
        <f>U15/$BF$8</f>
        <v>#REF!</v>
      </c>
      <c r="BM15" s="130" t="e">
        <f>Y15/$BF$8</f>
        <v>#REF!</v>
      </c>
    </row>
    <row r="16" spans="2:65" ht="39" customHeight="1" thickBot="1">
      <c r="B16" s="1170"/>
      <c r="C16" s="146" t="s">
        <v>1</v>
      </c>
      <c r="D16" s="146" t="e">
        <f>SUM(D12:D15)</f>
        <v>#REF!</v>
      </c>
      <c r="E16" s="147" t="e">
        <f>SUM(E12:E15)</f>
        <v>#REF!</v>
      </c>
      <c r="F16" s="148" t="e">
        <f>SUM(F12:F15)</f>
        <v>#REF!</v>
      </c>
      <c r="G16" s="149" t="e">
        <f>SUM(G12:G15)</f>
        <v>#REF!</v>
      </c>
      <c r="H16" s="241" t="e">
        <f>(D16+F16)/1000</f>
        <v>#REF!</v>
      </c>
      <c r="I16" s="150" t="e">
        <f>SUM(I12:I15)</f>
        <v>#REF!</v>
      </c>
      <c r="J16" s="147" t="e">
        <f>SUM(J12:J15)</f>
        <v>#REF!</v>
      </c>
      <c r="K16" s="147" t="e">
        <f>SUM(K12:K15)</f>
        <v>#REF!</v>
      </c>
      <c r="L16" s="147" t="e">
        <f>SUM(L12:L15)</f>
        <v>#REF!</v>
      </c>
      <c r="M16" s="147" t="e">
        <f>SUM(M12:M15)</f>
        <v>#REF!</v>
      </c>
      <c r="N16" s="146" t="e">
        <f>SUM(I16:M16)/1000</f>
        <v>#REF!</v>
      </c>
      <c r="O16" s="146" t="e">
        <f t="shared" ref="O16:U16" si="19">SUM(O12:O15)</f>
        <v>#REF!</v>
      </c>
      <c r="P16" s="146" t="e">
        <f t="shared" si="19"/>
        <v>#REF!</v>
      </c>
      <c r="Q16" s="151" t="e">
        <f t="shared" si="19"/>
        <v>#REF!</v>
      </c>
      <c r="R16" s="152" t="e">
        <f t="shared" si="19"/>
        <v>#REF!</v>
      </c>
      <c r="S16" s="153" t="e">
        <f t="shared" si="19"/>
        <v>#REF!</v>
      </c>
      <c r="T16" s="149" t="e">
        <f t="shared" si="19"/>
        <v>#REF!</v>
      </c>
      <c r="U16" s="149" t="e">
        <f t="shared" si="19"/>
        <v>#REF!</v>
      </c>
      <c r="V16" s="154" t="e">
        <f t="shared" si="0"/>
        <v>#REF!</v>
      </c>
      <c r="W16" s="149" t="e">
        <f t="shared" si="1"/>
        <v>#REF!</v>
      </c>
      <c r="X16" s="155" t="e">
        <f t="shared" si="2"/>
        <v>#REF!</v>
      </c>
      <c r="Y16" s="156" t="e">
        <f t="shared" si="3"/>
        <v>#REF!</v>
      </c>
      <c r="Z16" s="150" t="e">
        <f t="shared" si="4"/>
        <v>#REF!</v>
      </c>
      <c r="AA16" s="157" t="e">
        <f t="shared" si="5"/>
        <v>#REF!</v>
      </c>
      <c r="AB16" s="157" t="e">
        <f t="shared" si="6"/>
        <v>#REF!</v>
      </c>
      <c r="AC16" s="146" t="e">
        <f t="shared" si="7"/>
        <v>#REF!</v>
      </c>
      <c r="AD16" s="158" t="e">
        <f t="shared" si="8"/>
        <v>#REF!</v>
      </c>
      <c r="AE16" s="150" t="e">
        <f>SUM(AE12:AE15)</f>
        <v>#REF!</v>
      </c>
      <c r="AF16" s="146" t="e">
        <f>SUM(AF12:AF15)</f>
        <v>#REF!</v>
      </c>
      <c r="AG16" s="158" t="e">
        <f>SUM(AG12:AG15)</f>
        <v>#REF!</v>
      </c>
      <c r="AH16" s="149" t="e">
        <f>SUM(AH12:AH15)</f>
        <v>#REF!</v>
      </c>
      <c r="AI16" s="149" t="e">
        <f>SUM(AI12:AI15)</f>
        <v>#REF!</v>
      </c>
      <c r="AJ16" s="159" t="e">
        <f t="shared" si="9"/>
        <v>#REF!</v>
      </c>
      <c r="AK16" s="160" t="e">
        <f t="shared" si="10"/>
        <v>#REF!</v>
      </c>
      <c r="AL16" s="160" t="e">
        <f t="shared" si="11"/>
        <v>#REF!</v>
      </c>
      <c r="AN16" s="146">
        <f t="shared" ref="AN16:AS16" si="20">SUM(AN12:AN15)</f>
        <v>217849</v>
      </c>
      <c r="AO16" s="146">
        <f t="shared" si="20"/>
        <v>237212</v>
      </c>
      <c r="AP16" s="147">
        <f t="shared" si="20"/>
        <v>243166</v>
      </c>
      <c r="AQ16" s="147">
        <f t="shared" si="20"/>
        <v>201446</v>
      </c>
      <c r="AR16" s="147">
        <f t="shared" si="20"/>
        <v>698227</v>
      </c>
      <c r="AS16" s="147">
        <f t="shared" si="20"/>
        <v>232742.33333333337</v>
      </c>
      <c r="AU16" s="146">
        <f>SUM(AU12:AU15)</f>
        <v>3454</v>
      </c>
      <c r="AV16" s="147">
        <f>SUM(AV12:AV15)</f>
        <v>0</v>
      </c>
      <c r="AW16" s="147">
        <f t="shared" si="12"/>
        <v>3454</v>
      </c>
      <c r="AX16" s="29"/>
      <c r="AY16" s="146"/>
      <c r="AZ16" s="147"/>
      <c r="BA16" s="147"/>
      <c r="BB16" s="147"/>
      <c r="BC16" s="110"/>
      <c r="BD16" s="110"/>
      <c r="BE16" s="161"/>
      <c r="BF16" s="146">
        <f>SUM(BF12:BF15)</f>
        <v>673</v>
      </c>
      <c r="BG16" s="146">
        <f>SUM(BG12:BG15)</f>
        <v>0</v>
      </c>
      <c r="BH16" s="162" t="e">
        <f t="shared" si="13"/>
        <v>#REF!</v>
      </c>
      <c r="BI16" s="162" t="e">
        <f t="shared" si="14"/>
        <v>#REF!</v>
      </c>
      <c r="BJ16" s="162"/>
      <c r="BK16" s="146" t="e">
        <f>SUM(BK12:BK15)</f>
        <v>#REF!</v>
      </c>
      <c r="BL16" s="146" t="e">
        <f>SUM(BL12:BL15)</f>
        <v>#REF!</v>
      </c>
      <c r="BM16" s="146" t="e">
        <f>SUM(BM12:BM15)</f>
        <v>#REF!</v>
      </c>
    </row>
    <row r="17" spans="2:65" ht="39" customHeight="1">
      <c r="B17" s="1171" t="s">
        <v>61</v>
      </c>
      <c r="C17" s="130" t="s">
        <v>62</v>
      </c>
      <c r="D17" s="130" t="e">
        <f>#REF!</f>
        <v>#REF!</v>
      </c>
      <c r="E17" s="131" t="e">
        <f>#REF!</f>
        <v>#REF!</v>
      </c>
      <c r="F17" s="29" t="e">
        <f>#REF!</f>
        <v>#REF!</v>
      </c>
      <c r="G17" s="132" t="e">
        <f>SUM(E17:F17)</f>
        <v>#REF!</v>
      </c>
      <c r="H17" s="240"/>
      <c r="I17" s="133" t="e">
        <f>#REF!</f>
        <v>#REF!</v>
      </c>
      <c r="J17" s="131" t="e">
        <f>#REF!</f>
        <v>#REF!</v>
      </c>
      <c r="K17" s="131" t="e">
        <f>#REF!</f>
        <v>#REF!</v>
      </c>
      <c r="L17" s="131" t="e">
        <f>#REF!</f>
        <v>#REF!</v>
      </c>
      <c r="M17" s="131" t="e">
        <f>#REF!</f>
        <v>#REF!</v>
      </c>
      <c r="N17" s="130" t="e">
        <f>#REF!</f>
        <v>#REF!</v>
      </c>
      <c r="O17" s="130" t="e">
        <f>#REF!</f>
        <v>#REF!</v>
      </c>
      <c r="P17" t="e">
        <f>#REF!</f>
        <v>#REF!</v>
      </c>
      <c r="Q17" s="134" t="e">
        <f>#REF!</f>
        <v>#REF!</v>
      </c>
      <c r="R17" s="135" t="e">
        <f>#REF!</f>
        <v>#REF!</v>
      </c>
      <c r="S17" s="136" t="e">
        <f>#REF!</f>
        <v>#REF!</v>
      </c>
      <c r="T17" s="97" t="e">
        <f>I17-J17+K17+L17+M17+Q17+R17+S17</f>
        <v>#REF!</v>
      </c>
      <c r="U17" s="132" t="e">
        <f>G17-T17</f>
        <v>#REF!</v>
      </c>
      <c r="V17" s="137" t="e">
        <f t="shared" si="0"/>
        <v>#REF!</v>
      </c>
      <c r="W17" s="132" t="e">
        <f t="shared" si="1"/>
        <v>#REF!</v>
      </c>
      <c r="X17" s="138" t="e">
        <f t="shared" si="2"/>
        <v>#REF!</v>
      </c>
      <c r="Y17" s="139" t="e">
        <f t="shared" si="3"/>
        <v>#REF!</v>
      </c>
      <c r="Z17" s="133" t="e">
        <f t="shared" si="4"/>
        <v>#REF!</v>
      </c>
      <c r="AA17" s="140" t="e">
        <f t="shared" si="5"/>
        <v>#REF!</v>
      </c>
      <c r="AB17" s="140" t="e">
        <f t="shared" si="6"/>
        <v>#REF!</v>
      </c>
      <c r="AC17" s="130" t="e">
        <f t="shared" si="7"/>
        <v>#REF!</v>
      </c>
      <c r="AD17" s="141" t="e">
        <f t="shared" si="8"/>
        <v>#REF!</v>
      </c>
      <c r="AE17" s="133" t="e">
        <f>#REF!</f>
        <v>#REF!</v>
      </c>
      <c r="AF17" s="130" t="e">
        <f>#REF!</f>
        <v>#REF!</v>
      </c>
      <c r="AG17" s="141" t="e">
        <f>#REF!</f>
        <v>#REF!</v>
      </c>
      <c r="AH17" s="132" t="e">
        <f>#REF!</f>
        <v>#REF!</v>
      </c>
      <c r="AI17" s="132" t="e">
        <f>#REF!</f>
        <v>#REF!</v>
      </c>
      <c r="AJ17" s="142" t="e">
        <f t="shared" si="9"/>
        <v>#REF!</v>
      </c>
      <c r="AK17" s="143" t="e">
        <f t="shared" si="10"/>
        <v>#REF!</v>
      </c>
      <c r="AL17" s="143" t="e">
        <f t="shared" si="11"/>
        <v>#REF!</v>
      </c>
      <c r="AN17" s="130">
        <v>141525</v>
      </c>
      <c r="AO17" s="130">
        <v>150417</v>
      </c>
      <c r="AP17" s="131">
        <v>139259</v>
      </c>
      <c r="AQ17" s="131">
        <v>131690</v>
      </c>
      <c r="AR17" s="131">
        <f t="shared" si="18"/>
        <v>431201</v>
      </c>
      <c r="AS17" s="131">
        <f t="shared" si="15"/>
        <v>143733.66666666666</v>
      </c>
      <c r="AU17" s="130">
        <v>1328</v>
      </c>
      <c r="AV17" s="131"/>
      <c r="AW17" s="131">
        <f t="shared" si="12"/>
        <v>1328</v>
      </c>
      <c r="AX17" s="29"/>
      <c r="AY17" s="130">
        <v>173111</v>
      </c>
      <c r="AZ17" s="131">
        <v>0</v>
      </c>
      <c r="BA17" s="131"/>
      <c r="BB17" s="131">
        <v>205358</v>
      </c>
      <c r="BC17" s="110">
        <f>AY17/BB17</f>
        <v>0.84297178585689381</v>
      </c>
      <c r="BD17" s="110"/>
      <c r="BE17" s="144" t="s">
        <v>59</v>
      </c>
      <c r="BF17" s="130">
        <v>200</v>
      </c>
      <c r="BG17" s="130"/>
      <c r="BH17" s="168" t="e">
        <f t="shared" si="13"/>
        <v>#REF!</v>
      </c>
      <c r="BI17" s="168" t="e">
        <f t="shared" si="14"/>
        <v>#REF!</v>
      </c>
      <c r="BJ17" s="168"/>
      <c r="BK17" s="130" t="e">
        <f>K17/$BF$8</f>
        <v>#REF!</v>
      </c>
      <c r="BL17" s="130" t="e">
        <f>U17/$BF$8</f>
        <v>#REF!</v>
      </c>
      <c r="BM17" s="130" t="e">
        <f>Y17/$BF$8</f>
        <v>#REF!</v>
      </c>
    </row>
    <row r="18" spans="2:65" ht="39" customHeight="1">
      <c r="B18" s="1169"/>
      <c r="C18" s="115" t="s">
        <v>63</v>
      </c>
      <c r="D18" s="115" t="e">
        <f>#REF!</f>
        <v>#REF!</v>
      </c>
      <c r="E18" s="116" t="e">
        <f>#REF!</f>
        <v>#REF!</v>
      </c>
      <c r="F18" s="117" t="e">
        <f>#REF!</f>
        <v>#REF!</v>
      </c>
      <c r="G18" s="118" t="e">
        <f>SUM(E18:F18)</f>
        <v>#REF!</v>
      </c>
      <c r="H18" s="239"/>
      <c r="I18" s="119" t="e">
        <f>#REF!</f>
        <v>#REF!</v>
      </c>
      <c r="J18" s="116" t="e">
        <f>#REF!</f>
        <v>#REF!</v>
      </c>
      <c r="K18" s="116" t="e">
        <f>#REF!</f>
        <v>#REF!</v>
      </c>
      <c r="L18" s="116" t="e">
        <f>#REF!</f>
        <v>#REF!</v>
      </c>
      <c r="M18" s="116" t="e">
        <f>#REF!</f>
        <v>#REF!</v>
      </c>
      <c r="N18" s="115" t="e">
        <f>#REF!</f>
        <v>#REF!</v>
      </c>
      <c r="O18" s="115" t="e">
        <f>#REF!</f>
        <v>#REF!</v>
      </c>
      <c r="P18" t="e">
        <f>#REF!</f>
        <v>#REF!</v>
      </c>
      <c r="Q18" s="120" t="e">
        <f>#REF!</f>
        <v>#REF!</v>
      </c>
      <c r="R18" s="121" t="e">
        <f>#REF!</f>
        <v>#REF!</v>
      </c>
      <c r="S18" s="122" t="e">
        <f>#REF!</f>
        <v>#REF!</v>
      </c>
      <c r="T18" s="97" t="e">
        <f>I18-J18+K18+L18+M18+Q18+R18+S18</f>
        <v>#REF!</v>
      </c>
      <c r="U18" s="118" t="e">
        <f>G18-T18</f>
        <v>#REF!</v>
      </c>
      <c r="V18" s="123" t="e">
        <f t="shared" si="0"/>
        <v>#REF!</v>
      </c>
      <c r="W18" s="118" t="e">
        <f t="shared" si="1"/>
        <v>#REF!</v>
      </c>
      <c r="X18" s="124" t="e">
        <f t="shared" si="2"/>
        <v>#REF!</v>
      </c>
      <c r="Y18" s="125" t="e">
        <f t="shared" si="3"/>
        <v>#REF!</v>
      </c>
      <c r="Z18" s="119" t="e">
        <f t="shared" si="4"/>
        <v>#REF!</v>
      </c>
      <c r="AA18" s="126" t="e">
        <f t="shared" si="5"/>
        <v>#REF!</v>
      </c>
      <c r="AB18" s="126" t="e">
        <f t="shared" si="6"/>
        <v>#REF!</v>
      </c>
      <c r="AC18" s="115" t="e">
        <f t="shared" si="7"/>
        <v>#REF!</v>
      </c>
      <c r="AD18" s="164" t="e">
        <f t="shared" si="8"/>
        <v>#REF!</v>
      </c>
      <c r="AE18" s="119" t="e">
        <f>#REF!</f>
        <v>#REF!</v>
      </c>
      <c r="AF18" s="115" t="e">
        <f>#REF!</f>
        <v>#REF!</v>
      </c>
      <c r="AG18" s="164" t="e">
        <f>#REF!</f>
        <v>#REF!</v>
      </c>
      <c r="AH18" s="118" t="e">
        <f>#REF!</f>
        <v>#REF!</v>
      </c>
      <c r="AI18" s="118" t="e">
        <f>#REF!</f>
        <v>#REF!</v>
      </c>
      <c r="AJ18" s="127" t="e">
        <f t="shared" si="9"/>
        <v>#REF!</v>
      </c>
      <c r="AK18" s="128" t="e">
        <f t="shared" si="10"/>
        <v>#REF!</v>
      </c>
      <c r="AL18" s="128" t="e">
        <f t="shared" si="11"/>
        <v>#REF!</v>
      </c>
      <c r="AN18" s="130">
        <v>33057</v>
      </c>
      <c r="AO18" s="115">
        <v>35896</v>
      </c>
      <c r="AP18" s="131">
        <v>40603</v>
      </c>
      <c r="AQ18" s="131">
        <v>44411</v>
      </c>
      <c r="AR18" s="131">
        <f t="shared" si="18"/>
        <v>109556</v>
      </c>
      <c r="AS18" s="131">
        <f t="shared" si="15"/>
        <v>36518.666666666664</v>
      </c>
      <c r="AU18" s="130">
        <v>962</v>
      </c>
      <c r="AV18" s="131"/>
      <c r="AW18" s="131">
        <f t="shared" si="12"/>
        <v>962</v>
      </c>
      <c r="AX18" s="29"/>
      <c r="AY18" s="130">
        <v>155367</v>
      </c>
      <c r="AZ18" s="131">
        <v>13490</v>
      </c>
      <c r="BA18" s="131"/>
      <c r="BB18" s="131">
        <v>177194</v>
      </c>
      <c r="BC18" s="110">
        <f>AY18/BB18</f>
        <v>0.87681862817025402</v>
      </c>
      <c r="BD18" s="110"/>
      <c r="BE18" s="144" t="s">
        <v>50</v>
      </c>
      <c r="BF18" s="130">
        <v>196</v>
      </c>
      <c r="BG18" s="130"/>
      <c r="BH18" s="114" t="e">
        <f t="shared" si="13"/>
        <v>#REF!</v>
      </c>
      <c r="BI18" s="114" t="e">
        <f t="shared" si="14"/>
        <v>#REF!</v>
      </c>
      <c r="BJ18" s="114"/>
      <c r="BK18" s="130" t="e">
        <f>K18/$BF$8</f>
        <v>#REF!</v>
      </c>
      <c r="BL18" s="130" t="e">
        <f>U18/$BF$8</f>
        <v>#REF!</v>
      </c>
      <c r="BM18" s="130" t="e">
        <f>Y18/$BF$8</f>
        <v>#REF!</v>
      </c>
    </row>
    <row r="19" spans="2:65" ht="39" customHeight="1">
      <c r="B19" s="1169"/>
      <c r="C19" s="115" t="s">
        <v>64</v>
      </c>
      <c r="D19" s="115" t="e">
        <f>#REF!</f>
        <v>#REF!</v>
      </c>
      <c r="E19" s="116" t="e">
        <f>#REF!</f>
        <v>#REF!</v>
      </c>
      <c r="F19" s="117" t="e">
        <f>#REF!</f>
        <v>#REF!</v>
      </c>
      <c r="G19" s="118" t="e">
        <f>SUM(E19:F19)</f>
        <v>#REF!</v>
      </c>
      <c r="H19" s="239"/>
      <c r="I19" s="119" t="e">
        <f>#REF!</f>
        <v>#REF!</v>
      </c>
      <c r="J19" s="116" t="e">
        <f>#REF!</f>
        <v>#REF!</v>
      </c>
      <c r="K19" s="116" t="e">
        <f>#REF!</f>
        <v>#REF!</v>
      </c>
      <c r="L19" s="116" t="e">
        <f>#REF!</f>
        <v>#REF!</v>
      </c>
      <c r="M19" s="116" t="e">
        <f>#REF!</f>
        <v>#REF!</v>
      </c>
      <c r="N19" s="115" t="e">
        <f>#REF!</f>
        <v>#REF!</v>
      </c>
      <c r="O19" s="115" t="e">
        <f>#REF!</f>
        <v>#REF!</v>
      </c>
      <c r="P19" t="e">
        <f>#REF!</f>
        <v>#REF!</v>
      </c>
      <c r="Q19" s="120" t="e">
        <f>#REF!</f>
        <v>#REF!</v>
      </c>
      <c r="R19" s="121" t="e">
        <f>#REF!</f>
        <v>#REF!</v>
      </c>
      <c r="S19" s="122" t="e">
        <f>#REF!</f>
        <v>#REF!</v>
      </c>
      <c r="T19" s="97" t="e">
        <f>I19-J19+K19+L19+M19+Q19+R19+S19</f>
        <v>#REF!</v>
      </c>
      <c r="U19" s="118" t="e">
        <f>G19-T19</f>
        <v>#REF!</v>
      </c>
      <c r="V19" s="123" t="e">
        <f t="shared" si="0"/>
        <v>#REF!</v>
      </c>
      <c r="W19" s="118" t="e">
        <f t="shared" si="1"/>
        <v>#REF!</v>
      </c>
      <c r="X19" s="124" t="e">
        <f t="shared" si="2"/>
        <v>#REF!</v>
      </c>
      <c r="Y19" s="125" t="e">
        <f t="shared" si="3"/>
        <v>#REF!</v>
      </c>
      <c r="Z19" s="119" t="e">
        <f t="shared" si="4"/>
        <v>#REF!</v>
      </c>
      <c r="AA19" s="126" t="e">
        <f t="shared" si="5"/>
        <v>#REF!</v>
      </c>
      <c r="AB19" s="126" t="e">
        <f t="shared" si="6"/>
        <v>#REF!</v>
      </c>
      <c r="AC19" s="115" t="e">
        <f t="shared" si="7"/>
        <v>#REF!</v>
      </c>
      <c r="AD19" s="164" t="e">
        <f t="shared" si="8"/>
        <v>#REF!</v>
      </c>
      <c r="AE19" s="119" t="e">
        <f>#REF!</f>
        <v>#REF!</v>
      </c>
      <c r="AF19" s="115" t="e">
        <f>#REF!</f>
        <v>#REF!</v>
      </c>
      <c r="AG19" s="164" t="e">
        <f>#REF!</f>
        <v>#REF!</v>
      </c>
      <c r="AH19" s="118" t="e">
        <f>#REF!</f>
        <v>#REF!</v>
      </c>
      <c r="AI19" s="118" t="e">
        <f>#REF!</f>
        <v>#REF!</v>
      </c>
      <c r="AJ19" s="127" t="e">
        <f t="shared" si="9"/>
        <v>#REF!</v>
      </c>
      <c r="AK19" s="128" t="e">
        <f t="shared" si="10"/>
        <v>#REF!</v>
      </c>
      <c r="AL19" s="128" t="e">
        <f t="shared" si="11"/>
        <v>#REF!</v>
      </c>
      <c r="AN19" s="130">
        <v>47295</v>
      </c>
      <c r="AO19" s="115">
        <v>47813</v>
      </c>
      <c r="AP19" s="131">
        <v>39937</v>
      </c>
      <c r="AQ19" s="131">
        <v>38714</v>
      </c>
      <c r="AR19" s="131">
        <f t="shared" si="18"/>
        <v>135045</v>
      </c>
      <c r="AS19" s="131">
        <f t="shared" si="15"/>
        <v>45015</v>
      </c>
      <c r="AU19" s="130">
        <v>746</v>
      </c>
      <c r="AV19" s="131"/>
      <c r="AW19" s="131">
        <f t="shared" si="12"/>
        <v>746</v>
      </c>
      <c r="AX19" s="29"/>
      <c r="AY19" s="130">
        <v>133050</v>
      </c>
      <c r="AZ19" s="131">
        <v>10381</v>
      </c>
      <c r="BA19" s="131"/>
      <c r="BB19" s="131">
        <v>149214</v>
      </c>
      <c r="BC19" s="110">
        <f>AY19/BB19</f>
        <v>0.8916723631830793</v>
      </c>
      <c r="BD19" s="110"/>
      <c r="BE19" s="169" t="s">
        <v>50</v>
      </c>
      <c r="BF19" s="134">
        <v>203</v>
      </c>
      <c r="BG19" s="169"/>
      <c r="BH19" s="120" t="e">
        <f t="shared" si="13"/>
        <v>#REF!</v>
      </c>
      <c r="BI19" s="170" t="s">
        <v>85</v>
      </c>
      <c r="BJ19" s="120" t="s">
        <v>65</v>
      </c>
      <c r="BK19" s="130" t="e">
        <f>K19/$BF$8</f>
        <v>#REF!</v>
      </c>
      <c r="BL19" s="130" t="e">
        <f>U19/$BF$8</f>
        <v>#REF!</v>
      </c>
      <c r="BM19" s="130" t="e">
        <f>Y19/$BF$8</f>
        <v>#REF!</v>
      </c>
    </row>
    <row r="20" spans="2:65" ht="39" customHeight="1">
      <c r="B20" s="1169"/>
      <c r="C20" s="171" t="s">
        <v>86</v>
      </c>
      <c r="D20" s="171" t="e">
        <f>#REF!</f>
        <v>#REF!</v>
      </c>
      <c r="E20" s="172" t="e">
        <f>#REF!</f>
        <v>#REF!</v>
      </c>
      <c r="F20" s="173" t="e">
        <f>#REF!</f>
        <v>#REF!</v>
      </c>
      <c r="G20" s="174" t="e">
        <f>SUM(E20:F20)</f>
        <v>#REF!</v>
      </c>
      <c r="H20" s="242"/>
      <c r="I20" s="175" t="e">
        <f>#REF!</f>
        <v>#REF!</v>
      </c>
      <c r="J20" s="172" t="e">
        <f>#REF!</f>
        <v>#REF!</v>
      </c>
      <c r="K20" s="172" t="e">
        <f>#REF!</f>
        <v>#REF!</v>
      </c>
      <c r="L20" s="172" t="e">
        <f>#REF!</f>
        <v>#REF!</v>
      </c>
      <c r="M20" s="172" t="e">
        <f>#REF!</f>
        <v>#REF!</v>
      </c>
      <c r="N20" s="171" t="e">
        <f>#REF!</f>
        <v>#REF!</v>
      </c>
      <c r="O20" s="171" t="e">
        <f>#REF!</f>
        <v>#REF!</v>
      </c>
      <c r="P20" t="e">
        <f>#REF!</f>
        <v>#REF!</v>
      </c>
      <c r="Q20" s="176" t="e">
        <f>#REF!</f>
        <v>#REF!</v>
      </c>
      <c r="R20" s="177" t="e">
        <f>#REF!</f>
        <v>#REF!</v>
      </c>
      <c r="S20" s="178" t="e">
        <f>#REF!</f>
        <v>#REF!</v>
      </c>
      <c r="T20" s="97" t="e">
        <f>I20-J20+K20+L20+M20+Q20+R20+S20</f>
        <v>#REF!</v>
      </c>
      <c r="U20" s="174" t="e">
        <f>G20-T20</f>
        <v>#REF!</v>
      </c>
      <c r="V20" s="179" t="e">
        <f t="shared" si="0"/>
        <v>#REF!</v>
      </c>
      <c r="W20" s="174" t="e">
        <f t="shared" si="1"/>
        <v>#REF!</v>
      </c>
      <c r="X20" s="180" t="e">
        <f t="shared" si="2"/>
        <v>#REF!</v>
      </c>
      <c r="Y20" s="181" t="e">
        <f t="shared" si="3"/>
        <v>#REF!</v>
      </c>
      <c r="Z20" s="175" t="e">
        <f t="shared" si="4"/>
        <v>#REF!</v>
      </c>
      <c r="AA20" s="182" t="e">
        <f t="shared" si="5"/>
        <v>#REF!</v>
      </c>
      <c r="AB20" s="182" t="e">
        <f t="shared" si="6"/>
        <v>#REF!</v>
      </c>
      <c r="AC20" s="171" t="e">
        <f t="shared" si="7"/>
        <v>#REF!</v>
      </c>
      <c r="AD20" s="183" t="e">
        <f t="shared" si="8"/>
        <v>#REF!</v>
      </c>
      <c r="AE20" s="175" t="e">
        <f>#REF!</f>
        <v>#REF!</v>
      </c>
      <c r="AF20" s="171" t="e">
        <f>#REF!</f>
        <v>#REF!</v>
      </c>
      <c r="AG20" s="183" t="e">
        <f>#REF!</f>
        <v>#REF!</v>
      </c>
      <c r="AH20" s="174" t="e">
        <f>#REF!</f>
        <v>#REF!</v>
      </c>
      <c r="AI20" s="174" t="e">
        <f>#REF!</f>
        <v>#REF!</v>
      </c>
      <c r="AJ20" s="184" t="e">
        <f t="shared" si="9"/>
        <v>#REF!</v>
      </c>
      <c r="AK20" s="185" t="e">
        <f t="shared" si="10"/>
        <v>#REF!</v>
      </c>
      <c r="AL20" s="185" t="e">
        <f t="shared" si="11"/>
        <v>#REF!</v>
      </c>
      <c r="AN20" s="130">
        <v>272317</v>
      </c>
      <c r="AO20" s="171">
        <v>248549</v>
      </c>
      <c r="AP20" s="131">
        <v>237777</v>
      </c>
      <c r="AQ20" s="131">
        <v>238534</v>
      </c>
      <c r="AR20" s="131">
        <f>SUM(AN20:AP20)</f>
        <v>758643</v>
      </c>
      <c r="AS20" s="131">
        <f t="shared" si="15"/>
        <v>252881</v>
      </c>
      <c r="AU20" s="130">
        <v>2023</v>
      </c>
      <c r="AV20" s="131"/>
      <c r="AW20" s="131">
        <f t="shared" si="12"/>
        <v>2023</v>
      </c>
      <c r="AX20" s="29"/>
      <c r="AY20" s="130">
        <v>294448</v>
      </c>
      <c r="AZ20" s="131">
        <v>13547</v>
      </c>
      <c r="BA20" s="131"/>
      <c r="BB20" s="131">
        <v>320354</v>
      </c>
      <c r="BC20" s="110">
        <f>AY20/BB20</f>
        <v>0.91913320888766803</v>
      </c>
      <c r="BD20" s="110"/>
      <c r="BE20" s="144" t="s">
        <v>50</v>
      </c>
      <c r="BF20" s="130">
        <v>200</v>
      </c>
      <c r="BG20" s="130"/>
      <c r="BH20" s="186" t="e">
        <f t="shared" si="13"/>
        <v>#REF!</v>
      </c>
      <c r="BI20" s="186" t="e">
        <f t="shared" ref="BI20:BI25" si="21">I20/$BG20</f>
        <v>#REF!</v>
      </c>
      <c r="BJ20" s="186"/>
      <c r="BK20" s="130" t="e">
        <f>K20/$BF$8</f>
        <v>#REF!</v>
      </c>
      <c r="BL20" s="130" t="e">
        <f>U20/$BF$8</f>
        <v>#REF!</v>
      </c>
      <c r="BM20" s="130" t="e">
        <f>Y20/$BF$8</f>
        <v>#REF!</v>
      </c>
    </row>
    <row r="21" spans="2:65" ht="39" customHeight="1" thickBot="1">
      <c r="B21" s="1169"/>
      <c r="C21" s="146" t="s">
        <v>1</v>
      </c>
      <c r="D21" s="146" t="e">
        <f>SUM(D17:D20)</f>
        <v>#REF!</v>
      </c>
      <c r="E21" s="147" t="e">
        <f>SUM(E17:E20)</f>
        <v>#REF!</v>
      </c>
      <c r="F21" s="148" t="e">
        <f>SUM(F17:F20)</f>
        <v>#REF!</v>
      </c>
      <c r="G21" s="149" t="e">
        <f>SUM(G17:G20)</f>
        <v>#REF!</v>
      </c>
      <c r="H21" s="241" t="e">
        <f>(D21+F21)/1000</f>
        <v>#REF!</v>
      </c>
      <c r="I21" s="150" t="e">
        <f>SUM(I17:I20)</f>
        <v>#REF!</v>
      </c>
      <c r="J21" s="147" t="e">
        <f>SUM(J17:J20)</f>
        <v>#REF!</v>
      </c>
      <c r="K21" s="147" t="e">
        <f>SUM(K17:K20)</f>
        <v>#REF!</v>
      </c>
      <c r="L21" s="147" t="e">
        <f>SUM(L17:L20)</f>
        <v>#REF!</v>
      </c>
      <c r="M21" s="147" t="e">
        <f>SUM(M17:M20)</f>
        <v>#REF!</v>
      </c>
      <c r="N21" s="146" t="e">
        <f>SUM(I21:M21)/1000</f>
        <v>#REF!</v>
      </c>
      <c r="O21" s="146" t="e">
        <f t="shared" ref="O21:U21" si="22">SUM(O17:O20)</f>
        <v>#REF!</v>
      </c>
      <c r="P21" s="146" t="e">
        <f t="shared" si="22"/>
        <v>#REF!</v>
      </c>
      <c r="Q21" s="151" t="e">
        <f t="shared" si="22"/>
        <v>#REF!</v>
      </c>
      <c r="R21" s="152" t="e">
        <f t="shared" si="22"/>
        <v>#REF!</v>
      </c>
      <c r="S21" s="153" t="e">
        <f t="shared" si="22"/>
        <v>#REF!</v>
      </c>
      <c r="T21" s="149" t="e">
        <f t="shared" si="22"/>
        <v>#REF!</v>
      </c>
      <c r="U21" s="149" t="e">
        <f t="shared" si="22"/>
        <v>#REF!</v>
      </c>
      <c r="V21" s="154" t="e">
        <f t="shared" si="0"/>
        <v>#REF!</v>
      </c>
      <c r="W21" s="149" t="e">
        <f t="shared" si="1"/>
        <v>#REF!</v>
      </c>
      <c r="X21" s="155" t="e">
        <f t="shared" si="2"/>
        <v>#REF!</v>
      </c>
      <c r="Y21" s="156" t="e">
        <f t="shared" si="3"/>
        <v>#REF!</v>
      </c>
      <c r="Z21" s="150" t="e">
        <f t="shared" si="4"/>
        <v>#REF!</v>
      </c>
      <c r="AA21" s="157" t="e">
        <f t="shared" si="5"/>
        <v>#REF!</v>
      </c>
      <c r="AB21" s="157" t="e">
        <f t="shared" si="6"/>
        <v>#REF!</v>
      </c>
      <c r="AC21" s="146" t="e">
        <f t="shared" si="7"/>
        <v>#REF!</v>
      </c>
      <c r="AD21" s="158" t="e">
        <f t="shared" si="8"/>
        <v>#REF!</v>
      </c>
      <c r="AE21" s="150" t="e">
        <f>SUM(AE17:AE20)</f>
        <v>#REF!</v>
      </c>
      <c r="AF21" s="146" t="e">
        <f>SUM(AF17:AF20)</f>
        <v>#REF!</v>
      </c>
      <c r="AG21" s="158" t="e">
        <f>SUM(AG17:AG20)</f>
        <v>#REF!</v>
      </c>
      <c r="AH21" s="149" t="e">
        <f>SUM(AH17:AH20)</f>
        <v>#REF!</v>
      </c>
      <c r="AI21" s="149" t="e">
        <f>SUM(AI17:AI20)</f>
        <v>#REF!</v>
      </c>
      <c r="AJ21" s="159" t="e">
        <f t="shared" si="9"/>
        <v>#REF!</v>
      </c>
      <c r="AK21" s="160" t="e">
        <f t="shared" si="10"/>
        <v>#REF!</v>
      </c>
      <c r="AL21" s="160" t="e">
        <f t="shared" si="11"/>
        <v>#REF!</v>
      </c>
      <c r="AN21" s="146">
        <f t="shared" ref="AN21:AS21" si="23">SUM(AN17:AN20)</f>
        <v>494194</v>
      </c>
      <c r="AO21" s="146">
        <f t="shared" si="23"/>
        <v>482675</v>
      </c>
      <c r="AP21" s="147">
        <f t="shared" si="23"/>
        <v>457576</v>
      </c>
      <c r="AQ21" s="147">
        <f t="shared" si="23"/>
        <v>453349</v>
      </c>
      <c r="AR21" s="147">
        <f t="shared" si="23"/>
        <v>1434445</v>
      </c>
      <c r="AS21" s="147">
        <f t="shared" si="23"/>
        <v>478148.33333333331</v>
      </c>
      <c r="AU21" s="146">
        <f>SUM(AU17:AU20)</f>
        <v>5059</v>
      </c>
      <c r="AV21" s="147">
        <v>0</v>
      </c>
      <c r="AW21" s="147">
        <f t="shared" si="12"/>
        <v>5059</v>
      </c>
      <c r="AX21" s="29"/>
      <c r="AY21" s="146"/>
      <c r="AZ21" s="147"/>
      <c r="BA21" s="147"/>
      <c r="BB21" s="147"/>
      <c r="BC21" s="110"/>
      <c r="BD21" s="110"/>
      <c r="BE21" s="161"/>
      <c r="BF21" s="146">
        <f>SUM(BF17:BF20)</f>
        <v>799</v>
      </c>
      <c r="BG21" s="146">
        <f>SUM(BG17:BG20)</f>
        <v>0</v>
      </c>
      <c r="BH21" s="162" t="e">
        <f t="shared" si="13"/>
        <v>#REF!</v>
      </c>
      <c r="BI21" s="162" t="e">
        <f t="shared" si="21"/>
        <v>#REF!</v>
      </c>
      <c r="BJ21" s="162"/>
      <c r="BK21" s="146" t="e">
        <f>SUM(BK17:BK20)</f>
        <v>#REF!</v>
      </c>
      <c r="BL21" s="146" t="e">
        <f>SUM(BL17:BL20)</f>
        <v>#REF!</v>
      </c>
      <c r="BM21" s="146" t="e">
        <f>SUM(BM17:BM20)</f>
        <v>#REF!</v>
      </c>
    </row>
    <row r="22" spans="2:65" ht="39" customHeight="1">
      <c r="B22" s="1171" t="s">
        <v>66</v>
      </c>
      <c r="C22" s="187" t="s">
        <v>67</v>
      </c>
      <c r="D22" s="188" t="e">
        <f>#REF!</f>
        <v>#REF!</v>
      </c>
      <c r="E22" s="189" t="e">
        <f>#REF!</f>
        <v>#REF!</v>
      </c>
      <c r="F22" s="190" t="e">
        <f>#REF!</f>
        <v>#REF!</v>
      </c>
      <c r="G22" s="191" t="e">
        <f>SUM(E22:F22)</f>
        <v>#REF!</v>
      </c>
      <c r="H22" s="243"/>
      <c r="I22" s="192" t="e">
        <f>#REF!</f>
        <v>#REF!</v>
      </c>
      <c r="J22" s="189" t="e">
        <f>#REF!</f>
        <v>#REF!</v>
      </c>
      <c r="K22" s="99" t="e">
        <f>#REF!</f>
        <v>#REF!</v>
      </c>
      <c r="L22" s="189" t="e">
        <f>#REF!</f>
        <v>#REF!</v>
      </c>
      <c r="M22" s="189" t="e">
        <f>#REF!</f>
        <v>#REF!</v>
      </c>
      <c r="N22" s="188" t="e">
        <f>#REF!</f>
        <v>#REF!</v>
      </c>
      <c r="O22" s="188" t="e">
        <f>#REF!</f>
        <v>#REF!</v>
      </c>
      <c r="P22" s="188" t="e">
        <f>#REF!</f>
        <v>#REF!</v>
      </c>
      <c r="Q22" s="193" t="e">
        <f>#REF!</f>
        <v>#REF!</v>
      </c>
      <c r="R22" s="194" t="e">
        <f>#REF!</f>
        <v>#REF!</v>
      </c>
      <c r="S22" s="195" t="e">
        <f>#REF!</f>
        <v>#REF!</v>
      </c>
      <c r="T22" s="97" t="e">
        <f>I22-J22+K22+L22+M22+Q22+R22+S22</f>
        <v>#REF!</v>
      </c>
      <c r="U22" s="191" t="e">
        <f>G22-T22</f>
        <v>#REF!</v>
      </c>
      <c r="V22" s="196" t="e">
        <f t="shared" si="0"/>
        <v>#REF!</v>
      </c>
      <c r="W22" s="191" t="e">
        <f t="shared" si="1"/>
        <v>#REF!</v>
      </c>
      <c r="X22" s="197" t="e">
        <f t="shared" si="2"/>
        <v>#REF!</v>
      </c>
      <c r="Y22" s="198" t="e">
        <f t="shared" si="3"/>
        <v>#REF!</v>
      </c>
      <c r="Z22" s="192" t="e">
        <f t="shared" si="4"/>
        <v>#REF!</v>
      </c>
      <c r="AA22" s="199" t="e">
        <f t="shared" si="5"/>
        <v>#REF!</v>
      </c>
      <c r="AB22" s="199" t="e">
        <f t="shared" si="6"/>
        <v>#REF!</v>
      </c>
      <c r="AC22" s="188" t="e">
        <f t="shared" si="7"/>
        <v>#REF!</v>
      </c>
      <c r="AD22" s="200" t="e">
        <f t="shared" si="8"/>
        <v>#REF!</v>
      </c>
      <c r="AE22" s="192" t="e">
        <f>#REF!</f>
        <v>#REF!</v>
      </c>
      <c r="AF22" s="188" t="e">
        <f>#REF!</f>
        <v>#REF!</v>
      </c>
      <c r="AG22" s="200" t="e">
        <f>#REF!</f>
        <v>#REF!</v>
      </c>
      <c r="AH22" s="191" t="e">
        <f>#REF!</f>
        <v>#REF!</v>
      </c>
      <c r="AI22" s="191" t="e">
        <f>#REF!</f>
        <v>#REF!</v>
      </c>
      <c r="AJ22" s="201" t="e">
        <f t="shared" si="9"/>
        <v>#REF!</v>
      </c>
      <c r="AK22" s="202" t="e">
        <f t="shared" si="10"/>
        <v>#REF!</v>
      </c>
      <c r="AL22" s="202" t="e">
        <f t="shared" si="11"/>
        <v>#REF!</v>
      </c>
      <c r="AN22" s="77">
        <v>123294</v>
      </c>
      <c r="AO22" s="188">
        <v>130471</v>
      </c>
      <c r="AP22" s="36">
        <v>131833</v>
      </c>
      <c r="AQ22" s="36">
        <v>127398</v>
      </c>
      <c r="AR22" s="36">
        <f t="shared" si="18"/>
        <v>385598</v>
      </c>
      <c r="AS22" s="36">
        <f>AR22/3</f>
        <v>128532.66666666667</v>
      </c>
      <c r="AU22" s="77">
        <v>895</v>
      </c>
      <c r="AV22" s="36"/>
      <c r="AW22" s="36">
        <f t="shared" si="12"/>
        <v>895</v>
      </c>
      <c r="AX22" s="29"/>
      <c r="AY22" s="77">
        <v>187410</v>
      </c>
      <c r="AZ22" s="36">
        <v>6835</v>
      </c>
      <c r="BA22" s="36"/>
      <c r="BB22" s="36">
        <v>209258</v>
      </c>
      <c r="BC22" s="110">
        <f>AY22/BB22</f>
        <v>0.8955930000286727</v>
      </c>
      <c r="BD22" s="110"/>
      <c r="BE22" s="92" t="s">
        <v>59</v>
      </c>
      <c r="BF22" s="77">
        <v>206</v>
      </c>
      <c r="BG22" s="130"/>
      <c r="BH22" s="113" t="e">
        <f t="shared" si="13"/>
        <v>#REF!</v>
      </c>
      <c r="BI22" s="113" t="e">
        <f t="shared" si="21"/>
        <v>#REF!</v>
      </c>
      <c r="BJ22" s="113"/>
      <c r="BK22" s="77" t="e">
        <f>K22/$BF$8</f>
        <v>#REF!</v>
      </c>
      <c r="BL22" s="77" t="e">
        <f>U22/$BF$8</f>
        <v>#REF!</v>
      </c>
      <c r="BM22" s="77" t="e">
        <f>Y22/$BF$8</f>
        <v>#REF!</v>
      </c>
    </row>
    <row r="23" spans="2:65" ht="39" customHeight="1">
      <c r="B23" s="1169"/>
      <c r="C23" s="203" t="s">
        <v>68</v>
      </c>
      <c r="D23" s="115" t="e">
        <f>#REF!</f>
        <v>#REF!</v>
      </c>
      <c r="E23" s="116" t="e">
        <f>#REF!</f>
        <v>#REF!</v>
      </c>
      <c r="F23" s="244"/>
      <c r="G23" s="118" t="e">
        <f>SUM(E23:F23)</f>
        <v>#REF!</v>
      </c>
      <c r="H23" s="239"/>
      <c r="I23" s="119" t="e">
        <f>#REF!</f>
        <v>#REF!</v>
      </c>
      <c r="J23" s="116" t="e">
        <f>#REF!</f>
        <v>#REF!</v>
      </c>
      <c r="K23" s="99" t="e">
        <f>#REF!</f>
        <v>#REF!</v>
      </c>
      <c r="L23" s="116" t="e">
        <f>#REF!</f>
        <v>#REF!</v>
      </c>
      <c r="M23" s="116" t="e">
        <f>#REF!</f>
        <v>#REF!</v>
      </c>
      <c r="N23" s="115" t="e">
        <f>#REF!</f>
        <v>#REF!</v>
      </c>
      <c r="O23" s="115" t="e">
        <f>#REF!</f>
        <v>#REF!</v>
      </c>
      <c r="P23" s="115" t="e">
        <f>#REF!</f>
        <v>#REF!</v>
      </c>
      <c r="Q23" s="120" t="e">
        <f>#REF!</f>
        <v>#REF!</v>
      </c>
      <c r="R23" s="121" t="e">
        <f>#REF!</f>
        <v>#REF!</v>
      </c>
      <c r="S23" s="122" t="e">
        <f>#REF!</f>
        <v>#REF!</v>
      </c>
      <c r="T23" s="97" t="e">
        <f>I23-J23+K23+L23+M23+Q23+R23+S23</f>
        <v>#REF!</v>
      </c>
      <c r="U23" s="118" t="e">
        <f>G23-T23</f>
        <v>#REF!</v>
      </c>
      <c r="V23" s="123" t="e">
        <f t="shared" si="0"/>
        <v>#REF!</v>
      </c>
      <c r="W23" s="118" t="e">
        <f t="shared" si="1"/>
        <v>#REF!</v>
      </c>
      <c r="X23" s="124" t="e">
        <f t="shared" si="2"/>
        <v>#REF!</v>
      </c>
      <c r="Y23" s="125" t="e">
        <f t="shared" si="3"/>
        <v>#REF!</v>
      </c>
      <c r="Z23" s="119" t="e">
        <f t="shared" si="4"/>
        <v>#REF!</v>
      </c>
      <c r="AA23" s="126" t="e">
        <f t="shared" si="5"/>
        <v>#REF!</v>
      </c>
      <c r="AB23" s="126" t="e">
        <f t="shared" si="6"/>
        <v>#REF!</v>
      </c>
      <c r="AC23" s="115" t="e">
        <f t="shared" si="7"/>
        <v>#REF!</v>
      </c>
      <c r="AD23" s="164" t="e">
        <f t="shared" si="8"/>
        <v>#REF!</v>
      </c>
      <c r="AE23" s="119" t="e">
        <f>#REF!</f>
        <v>#REF!</v>
      </c>
      <c r="AF23" s="115" t="e">
        <f>#REF!</f>
        <v>#REF!</v>
      </c>
      <c r="AG23" s="164" t="e">
        <f>#REF!</f>
        <v>#REF!</v>
      </c>
      <c r="AH23" s="118" t="e">
        <f>#REF!</f>
        <v>#REF!</v>
      </c>
      <c r="AI23" s="118" t="e">
        <f>#REF!</f>
        <v>#REF!</v>
      </c>
      <c r="AJ23" s="127" t="e">
        <f t="shared" si="9"/>
        <v>#REF!</v>
      </c>
      <c r="AK23" s="128" t="e">
        <f t="shared" si="10"/>
        <v>#REF!</v>
      </c>
      <c r="AL23" s="128" t="e">
        <f t="shared" si="11"/>
        <v>#REF!</v>
      </c>
      <c r="AN23" s="130">
        <v>51685</v>
      </c>
      <c r="AO23" s="115">
        <v>47988</v>
      </c>
      <c r="AP23" s="131">
        <v>46814</v>
      </c>
      <c r="AQ23" s="131">
        <v>53998</v>
      </c>
      <c r="AR23" s="131">
        <f t="shared" si="18"/>
        <v>146487</v>
      </c>
      <c r="AS23" s="131">
        <f>AR23/3</f>
        <v>48829</v>
      </c>
      <c r="AU23" s="130">
        <v>900</v>
      </c>
      <c r="AV23" s="131"/>
      <c r="AW23" s="131">
        <f t="shared" si="12"/>
        <v>900</v>
      </c>
      <c r="AX23" s="29"/>
      <c r="AY23" s="130">
        <v>142010</v>
      </c>
      <c r="AZ23" s="131">
        <v>6955</v>
      </c>
      <c r="BA23" s="131"/>
      <c r="BB23" s="131">
        <v>155952</v>
      </c>
      <c r="BC23" s="110">
        <f>AY23/BB23</f>
        <v>0.91060069765055918</v>
      </c>
      <c r="BD23" s="110"/>
      <c r="BE23" s="144" t="s">
        <v>50</v>
      </c>
      <c r="BF23" s="130">
        <v>200</v>
      </c>
      <c r="BG23" s="130"/>
      <c r="BH23" s="114" t="e">
        <f t="shared" si="13"/>
        <v>#REF!</v>
      </c>
      <c r="BI23" s="114" t="e">
        <f t="shared" si="21"/>
        <v>#REF!</v>
      </c>
      <c r="BJ23" s="114" t="s">
        <v>51</v>
      </c>
      <c r="BK23" s="130" t="e">
        <f>K23/$BF$8</f>
        <v>#REF!</v>
      </c>
      <c r="BL23" s="130" t="e">
        <f>U23/$BF$8</f>
        <v>#REF!</v>
      </c>
      <c r="BM23" s="130" t="e">
        <f>Y23/$BF$8</f>
        <v>#REF!</v>
      </c>
    </row>
    <row r="24" spans="2:65" ht="39" customHeight="1">
      <c r="B24" s="1169"/>
      <c r="C24" s="204" t="s">
        <v>87</v>
      </c>
      <c r="D24" s="171" t="e">
        <f>#REF!</f>
        <v>#REF!</v>
      </c>
      <c r="E24" s="172" t="e">
        <f>#REF!</f>
        <v>#REF!</v>
      </c>
      <c r="F24" s="173"/>
      <c r="G24" s="174" t="e">
        <f>SUM(E24:F24)</f>
        <v>#REF!</v>
      </c>
      <c r="H24" s="242"/>
      <c r="I24" s="175" t="e">
        <f>#REF!</f>
        <v>#REF!</v>
      </c>
      <c r="J24" s="172" t="e">
        <f>#REF!</f>
        <v>#REF!</v>
      </c>
      <c r="K24" s="99" t="e">
        <f>#REF!</f>
        <v>#REF!</v>
      </c>
      <c r="L24" s="172" t="e">
        <f>#REF!</f>
        <v>#REF!</v>
      </c>
      <c r="M24" s="172" t="e">
        <f>#REF!</f>
        <v>#REF!</v>
      </c>
      <c r="N24" s="171" t="e">
        <f>#REF!</f>
        <v>#REF!</v>
      </c>
      <c r="O24" s="171" t="e">
        <f>#REF!</f>
        <v>#REF!</v>
      </c>
      <c r="P24" s="171" t="e">
        <f>#REF!</f>
        <v>#REF!</v>
      </c>
      <c r="Q24" s="176" t="e">
        <f>#REF!</f>
        <v>#REF!</v>
      </c>
      <c r="R24" s="177" t="e">
        <f>#REF!</f>
        <v>#REF!</v>
      </c>
      <c r="S24" s="178" t="e">
        <f>#REF!</f>
        <v>#REF!</v>
      </c>
      <c r="T24" s="97" t="e">
        <f>I24-J24+K24+L24+M24+Q24+R24+S24</f>
        <v>#REF!</v>
      </c>
      <c r="U24" s="174" t="e">
        <f>G24-T24</f>
        <v>#REF!</v>
      </c>
      <c r="V24" s="179" t="e">
        <f t="shared" si="0"/>
        <v>#REF!</v>
      </c>
      <c r="W24" s="174" t="e">
        <f t="shared" si="1"/>
        <v>#REF!</v>
      </c>
      <c r="X24" s="180" t="e">
        <f t="shared" si="2"/>
        <v>#REF!</v>
      </c>
      <c r="Y24" s="181" t="e">
        <f t="shared" si="3"/>
        <v>#REF!</v>
      </c>
      <c r="Z24" s="175" t="e">
        <f t="shared" si="4"/>
        <v>#REF!</v>
      </c>
      <c r="AA24" s="182" t="e">
        <f t="shared" si="5"/>
        <v>#REF!</v>
      </c>
      <c r="AB24" s="182" t="e">
        <f t="shared" si="6"/>
        <v>#REF!</v>
      </c>
      <c r="AC24" s="171" t="e">
        <f t="shared" si="7"/>
        <v>#REF!</v>
      </c>
      <c r="AD24" s="183" t="e">
        <f t="shared" si="8"/>
        <v>#REF!</v>
      </c>
      <c r="AE24" s="175" t="e">
        <f>#REF!</f>
        <v>#REF!</v>
      </c>
      <c r="AF24" s="171" t="e">
        <f>#REF!</f>
        <v>#REF!</v>
      </c>
      <c r="AG24" s="183" t="e">
        <f>#REF!</f>
        <v>#REF!</v>
      </c>
      <c r="AH24" s="174" t="e">
        <f>#REF!</f>
        <v>#REF!</v>
      </c>
      <c r="AI24" s="174" t="e">
        <f>#REF!</f>
        <v>#REF!</v>
      </c>
      <c r="AJ24" s="184" t="e">
        <f t="shared" si="9"/>
        <v>#REF!</v>
      </c>
      <c r="AK24" s="185" t="e">
        <f t="shared" si="10"/>
        <v>#REF!</v>
      </c>
      <c r="AL24" s="185" t="e">
        <f t="shared" si="11"/>
        <v>#REF!</v>
      </c>
      <c r="AN24" s="130">
        <v>48822</v>
      </c>
      <c r="AO24" s="171">
        <v>55322</v>
      </c>
      <c r="AP24" s="131">
        <v>62576</v>
      </c>
      <c r="AQ24" s="131">
        <v>68006</v>
      </c>
      <c r="AR24" s="131">
        <f t="shared" si="18"/>
        <v>166720</v>
      </c>
      <c r="AS24" s="131">
        <f>AR24/3</f>
        <v>55573.333333333336</v>
      </c>
      <c r="AU24" s="130">
        <v>913</v>
      </c>
      <c r="AV24" s="131"/>
      <c r="AW24" s="131">
        <f t="shared" si="12"/>
        <v>913</v>
      </c>
      <c r="AX24" s="29"/>
      <c r="AY24" s="130">
        <v>150485</v>
      </c>
      <c r="AZ24" s="131">
        <v>10317</v>
      </c>
      <c r="BA24" s="131"/>
      <c r="BB24" s="131">
        <v>169286</v>
      </c>
      <c r="BC24" s="110">
        <f>AY24/BB24</f>
        <v>0.88893942795033254</v>
      </c>
      <c r="BD24" s="110"/>
      <c r="BE24" s="205" t="s">
        <v>50</v>
      </c>
      <c r="BF24" s="145">
        <v>200</v>
      </c>
      <c r="BG24" s="206"/>
      <c r="BH24" s="207" t="e">
        <f t="shared" si="13"/>
        <v>#REF!</v>
      </c>
      <c r="BI24" s="207" t="e">
        <f t="shared" si="21"/>
        <v>#REF!</v>
      </c>
      <c r="BJ24" s="207"/>
      <c r="BK24" s="130" t="e">
        <f>K24/$BF$8</f>
        <v>#REF!</v>
      </c>
      <c r="BL24" s="130" t="e">
        <f>U24/$BF$8</f>
        <v>#REF!</v>
      </c>
      <c r="BM24" s="130" t="e">
        <f>Y24/$BF$8</f>
        <v>#REF!</v>
      </c>
    </row>
    <row r="25" spans="2:65" ht="39" customHeight="1" thickBot="1">
      <c r="B25" s="1170"/>
      <c r="C25" s="208" t="s">
        <v>1</v>
      </c>
      <c r="D25" s="146" t="e">
        <f>SUM(D22:D24)</f>
        <v>#REF!</v>
      </c>
      <c r="E25" s="147" t="e">
        <f>SUM(E22:E24)</f>
        <v>#REF!</v>
      </c>
      <c r="F25" s="148" t="e">
        <f>SUM(F22:F24)</f>
        <v>#REF!</v>
      </c>
      <c r="G25" s="149" t="e">
        <f>SUM(G22:G24)</f>
        <v>#REF!</v>
      </c>
      <c r="H25" s="241" t="e">
        <f>(D25+F25)/1000</f>
        <v>#REF!</v>
      </c>
      <c r="I25" s="150" t="e">
        <f>SUM(I22:I24)</f>
        <v>#REF!</v>
      </c>
      <c r="J25" s="147" t="e">
        <f>SUM(J22:J24)</f>
        <v>#REF!</v>
      </c>
      <c r="K25" s="147" t="e">
        <f>SUM(K22:K24)</f>
        <v>#REF!</v>
      </c>
      <c r="L25" s="147" t="e">
        <f>SUM(L22:L24)</f>
        <v>#REF!</v>
      </c>
      <c r="M25" s="147" t="e">
        <f>SUM(M22:M24)</f>
        <v>#REF!</v>
      </c>
      <c r="N25" s="146" t="e">
        <f>SUM(I25:M25)/1000</f>
        <v>#REF!</v>
      </c>
      <c r="O25" s="146" t="e">
        <f t="shared" ref="O25:U25" si="24">SUM(O22:O24)</f>
        <v>#REF!</v>
      </c>
      <c r="P25" s="146" t="e">
        <f t="shared" si="24"/>
        <v>#REF!</v>
      </c>
      <c r="Q25" s="151" t="e">
        <f t="shared" si="24"/>
        <v>#REF!</v>
      </c>
      <c r="R25" s="152" t="e">
        <f t="shared" si="24"/>
        <v>#REF!</v>
      </c>
      <c r="S25" s="153" t="e">
        <f t="shared" si="24"/>
        <v>#REF!</v>
      </c>
      <c r="T25" s="149" t="e">
        <f t="shared" si="24"/>
        <v>#REF!</v>
      </c>
      <c r="U25" s="149" t="e">
        <f t="shared" si="24"/>
        <v>#REF!</v>
      </c>
      <c r="V25" s="154" t="e">
        <f t="shared" si="0"/>
        <v>#REF!</v>
      </c>
      <c r="W25" s="149" t="e">
        <f t="shared" si="1"/>
        <v>#REF!</v>
      </c>
      <c r="X25" s="155" t="e">
        <f t="shared" si="2"/>
        <v>#REF!</v>
      </c>
      <c r="Y25" s="156" t="e">
        <f t="shared" si="3"/>
        <v>#REF!</v>
      </c>
      <c r="Z25" s="150" t="e">
        <f t="shared" si="4"/>
        <v>#REF!</v>
      </c>
      <c r="AA25" s="157" t="e">
        <f t="shared" si="5"/>
        <v>#REF!</v>
      </c>
      <c r="AB25" s="157" t="e">
        <f t="shared" si="6"/>
        <v>#REF!</v>
      </c>
      <c r="AC25" s="146" t="e">
        <f t="shared" si="7"/>
        <v>#REF!</v>
      </c>
      <c r="AD25" s="158" t="e">
        <f t="shared" si="8"/>
        <v>#REF!</v>
      </c>
      <c r="AE25" s="150" t="e">
        <f>SUM(AE22:AE24)</f>
        <v>#REF!</v>
      </c>
      <c r="AF25" s="146" t="e">
        <f>SUM(AF22:AF24)</f>
        <v>#REF!</v>
      </c>
      <c r="AG25" s="158" t="e">
        <f>SUM(AG22:AG24)</f>
        <v>#REF!</v>
      </c>
      <c r="AH25" s="149" t="e">
        <f>SUM(AH22:AH24)</f>
        <v>#REF!</v>
      </c>
      <c r="AI25" s="149" t="e">
        <f>SUM(AI22:AI24)</f>
        <v>#REF!</v>
      </c>
      <c r="AJ25" s="159" t="e">
        <f t="shared" si="9"/>
        <v>#REF!</v>
      </c>
      <c r="AK25" s="160" t="e">
        <f t="shared" si="10"/>
        <v>#REF!</v>
      </c>
      <c r="AL25" s="160" t="e">
        <f t="shared" si="11"/>
        <v>#REF!</v>
      </c>
      <c r="AN25" s="146">
        <f t="shared" ref="AN25:AS25" si="25">SUM(AN22:AN24)</f>
        <v>223801</v>
      </c>
      <c r="AO25" s="146">
        <f t="shared" si="25"/>
        <v>233781</v>
      </c>
      <c r="AP25" s="147">
        <f t="shared" si="25"/>
        <v>241223</v>
      </c>
      <c r="AQ25" s="147">
        <f t="shared" si="25"/>
        <v>249402</v>
      </c>
      <c r="AR25" s="147">
        <f t="shared" si="25"/>
        <v>698805</v>
      </c>
      <c r="AS25" s="147">
        <f t="shared" si="25"/>
        <v>232935.00000000003</v>
      </c>
      <c r="AU25" s="146">
        <f>SUM(AU22:AU24)</f>
        <v>2708</v>
      </c>
      <c r="AV25" s="146">
        <f>SUM(AV22:AV24)</f>
        <v>0</v>
      </c>
      <c r="AW25" s="147">
        <f t="shared" si="12"/>
        <v>2708</v>
      </c>
      <c r="AX25" s="29"/>
      <c r="AY25" s="146"/>
      <c r="AZ25" s="146"/>
      <c r="BA25" s="146"/>
      <c r="BB25" s="146"/>
      <c r="BC25" s="29"/>
      <c r="BD25" s="29"/>
      <c r="BE25" s="161"/>
      <c r="BF25" s="146">
        <f>SUM(BF22:BF24)</f>
        <v>606</v>
      </c>
      <c r="BG25" s="209">
        <f>SUM(BG22:BG24)</f>
        <v>0</v>
      </c>
      <c r="BH25" s="209" t="e">
        <f t="shared" si="13"/>
        <v>#REF!</v>
      </c>
      <c r="BI25" s="209" t="e">
        <f t="shared" si="21"/>
        <v>#REF!</v>
      </c>
      <c r="BJ25" s="209"/>
      <c r="BK25" s="146" t="e">
        <f>SUM(BK22:BK24)</f>
        <v>#REF!</v>
      </c>
      <c r="BL25" s="146" t="e">
        <f>SUM(BL22:BL24)</f>
        <v>#REF!</v>
      </c>
      <c r="BM25" s="146" t="e">
        <f>SUM(BM22:BM24)</f>
        <v>#REF!</v>
      </c>
    </row>
    <row r="26" spans="2:65" ht="39" customHeight="1" thickBot="1">
      <c r="B26" s="1161" t="s">
        <v>162</v>
      </c>
      <c r="C26" s="1162"/>
      <c r="D26" s="61" t="e">
        <f t="shared" ref="D26:M26" si="26">SUM(D11,D16,D21,D25)</f>
        <v>#REF!</v>
      </c>
      <c r="E26" s="28" t="e">
        <f t="shared" si="26"/>
        <v>#REF!</v>
      </c>
      <c r="F26" s="62" t="e">
        <f t="shared" si="26"/>
        <v>#REF!</v>
      </c>
      <c r="G26" s="63" t="e">
        <f t="shared" si="26"/>
        <v>#REF!</v>
      </c>
      <c r="H26" s="63" t="e">
        <f t="shared" si="26"/>
        <v>#REF!</v>
      </c>
      <c r="I26" s="64" t="e">
        <f t="shared" si="26"/>
        <v>#REF!</v>
      </c>
      <c r="J26" s="65" t="e">
        <f t="shared" si="26"/>
        <v>#REF!</v>
      </c>
      <c r="K26" s="65" t="e">
        <f t="shared" si="26"/>
        <v>#REF!</v>
      </c>
      <c r="L26" s="65" t="e">
        <f t="shared" si="26"/>
        <v>#REF!</v>
      </c>
      <c r="M26" s="65" t="e">
        <f t="shared" si="26"/>
        <v>#REF!</v>
      </c>
      <c r="N26" s="61" t="e">
        <f>SUM(I26:M26)/1000</f>
        <v>#REF!</v>
      </c>
      <c r="O26" s="61" t="e">
        <f t="shared" ref="O26:U26" si="27">SUM(O11,O16,O21,O25)</f>
        <v>#REF!</v>
      </c>
      <c r="P26" s="61" t="e">
        <f t="shared" si="27"/>
        <v>#REF!</v>
      </c>
      <c r="Q26" s="66" t="e">
        <f t="shared" si="27"/>
        <v>#REF!</v>
      </c>
      <c r="R26" s="67" t="e">
        <f t="shared" si="27"/>
        <v>#REF!</v>
      </c>
      <c r="S26" s="68" t="e">
        <f t="shared" si="27"/>
        <v>#REF!</v>
      </c>
      <c r="T26" s="63" t="e">
        <f t="shared" si="27"/>
        <v>#REF!</v>
      </c>
      <c r="U26" s="63" t="e">
        <f t="shared" si="27"/>
        <v>#REF!</v>
      </c>
      <c r="V26" s="69" t="e">
        <f>U26/G26</f>
        <v>#REF!</v>
      </c>
      <c r="W26" s="63" t="e">
        <f>MAX((U26*0.4),0)</f>
        <v>#REF!</v>
      </c>
      <c r="X26" s="70" t="e">
        <f>U26-W26</f>
        <v>#REF!</v>
      </c>
      <c r="Y26" s="71" t="e">
        <f>SUM(X26,Q26)</f>
        <v>#REF!</v>
      </c>
      <c r="Z26" s="64" t="e">
        <f>$Y26/5%</f>
        <v>#REF!</v>
      </c>
      <c r="AA26" s="72" t="e">
        <f>$Y26/6.66%</f>
        <v>#REF!</v>
      </c>
      <c r="AB26" s="72" t="e">
        <f>$Y26/10%</f>
        <v>#REF!</v>
      </c>
      <c r="AC26" s="61" t="e">
        <f>$Y26/15%</f>
        <v>#REF!</v>
      </c>
      <c r="AD26" s="73" t="e">
        <f>$Y26/20%</f>
        <v>#REF!</v>
      </c>
      <c r="AE26" s="64" t="e">
        <f>SUM(AE11,AE16,AE21,AE25)</f>
        <v>#REF!</v>
      </c>
      <c r="AF26" s="61" t="e">
        <f>SUM(AF11,AF16,AF21,AF25)</f>
        <v>#REF!</v>
      </c>
      <c r="AG26" s="73" t="e">
        <f>SUM(AG11,AG16,AG21,AG25)</f>
        <v>#REF!</v>
      </c>
      <c r="AH26" s="63" t="e">
        <f>#REF!</f>
        <v>#REF!</v>
      </c>
      <c r="AI26" s="63" t="e">
        <f>#REF!</f>
        <v>#REF!</v>
      </c>
      <c r="AJ26" s="74" t="e">
        <f>SUM(AE26:AI26)</f>
        <v>#REF!</v>
      </c>
      <c r="AK26" s="75" t="e">
        <f>IF((AA26-AJ26)&gt;0,"○","×")</f>
        <v>#REF!</v>
      </c>
      <c r="AL26" s="75" t="e">
        <f>IF((AB26-AJ26)&gt;0,"○","×")</f>
        <v>#REF!</v>
      </c>
      <c r="AN26" s="61">
        <f t="shared" ref="AN26:AQ27" si="28">SUM(AN11,AN16,AN21,AN25)</f>
        <v>1124216</v>
      </c>
      <c r="AO26" s="61">
        <f t="shared" si="28"/>
        <v>1150987</v>
      </c>
      <c r="AP26" s="28">
        <f t="shared" si="28"/>
        <v>1151280</v>
      </c>
      <c r="AQ26" s="28">
        <f t="shared" si="28"/>
        <v>1096030</v>
      </c>
      <c r="AR26" s="28">
        <f>SUM(AO26:AQ26)</f>
        <v>3398297</v>
      </c>
      <c r="AS26" s="28">
        <f>SUM(AS11,AS16,AS21,AS25)</f>
        <v>1142161</v>
      </c>
      <c r="AU26" s="61">
        <f t="shared" ref="AU26:AW27" si="29">SUM(AU11,AU16,AU21,AU25)</f>
        <v>13554</v>
      </c>
      <c r="AV26" s="61">
        <f t="shared" si="29"/>
        <v>0</v>
      </c>
      <c r="AW26" s="28">
        <f t="shared" si="29"/>
        <v>13554</v>
      </c>
      <c r="AX26" s="29"/>
      <c r="AY26" s="61">
        <f>SUM(AY11,AY16,AY21,AY25)</f>
        <v>0</v>
      </c>
      <c r="AZ26" s="61"/>
      <c r="BA26" s="61">
        <f>SUM(BA11,BA16,BA21,BA25)</f>
        <v>0</v>
      </c>
      <c r="BB26" s="61"/>
      <c r="BC26" s="29"/>
      <c r="BD26" s="29"/>
      <c r="BE26" s="6"/>
      <c r="BF26" s="61">
        <f t="shared" ref="BF26:BH27" si="30">SUM(BF11,BF16,BF21,BF25)</f>
        <v>2495</v>
      </c>
      <c r="BG26" s="61">
        <f t="shared" si="30"/>
        <v>0</v>
      </c>
      <c r="BH26" s="76" t="e">
        <f t="shared" si="30"/>
        <v>#REF!</v>
      </c>
      <c r="BI26" s="76"/>
      <c r="BJ26" s="76"/>
      <c r="BK26" s="61" t="e">
        <f t="shared" ref="BK26:BM27" si="31">SUM(BK11,BK16,BK21,BK25)</f>
        <v>#REF!</v>
      </c>
      <c r="BL26" s="61" t="e">
        <f t="shared" si="31"/>
        <v>#REF!</v>
      </c>
      <c r="BM26" s="61" t="e">
        <f t="shared" si="31"/>
        <v>#REF!</v>
      </c>
    </row>
    <row r="27" spans="2:65" ht="39" customHeight="1" thickBot="1">
      <c r="B27" s="1161" t="s">
        <v>163</v>
      </c>
      <c r="C27" s="1162"/>
      <c r="D27" s="61" t="e">
        <f t="shared" ref="D27:Z27" si="32">D8+D12+D13+D17+D20+D22</f>
        <v>#REF!</v>
      </c>
      <c r="E27" s="28" t="e">
        <f t="shared" si="32"/>
        <v>#REF!</v>
      </c>
      <c r="F27" s="62" t="e">
        <f t="shared" si="32"/>
        <v>#REF!</v>
      </c>
      <c r="G27" s="63" t="e">
        <f t="shared" si="32"/>
        <v>#REF!</v>
      </c>
      <c r="H27" s="63">
        <f t="shared" si="32"/>
        <v>0</v>
      </c>
      <c r="I27" s="64" t="e">
        <f t="shared" si="32"/>
        <v>#REF!</v>
      </c>
      <c r="J27" s="65" t="e">
        <f t="shared" si="32"/>
        <v>#REF!</v>
      </c>
      <c r="K27" s="65" t="e">
        <f t="shared" si="32"/>
        <v>#REF!</v>
      </c>
      <c r="L27" s="65" t="e">
        <f t="shared" si="32"/>
        <v>#REF!</v>
      </c>
      <c r="M27" s="65" t="e">
        <f t="shared" si="32"/>
        <v>#REF!</v>
      </c>
      <c r="N27" s="61" t="e">
        <f t="shared" si="32"/>
        <v>#REF!</v>
      </c>
      <c r="O27" s="61" t="e">
        <f t="shared" si="32"/>
        <v>#REF!</v>
      </c>
      <c r="P27" s="61" t="e">
        <f t="shared" si="32"/>
        <v>#REF!</v>
      </c>
      <c r="Q27" s="66" t="e">
        <f t="shared" si="32"/>
        <v>#REF!</v>
      </c>
      <c r="R27" s="67" t="e">
        <f t="shared" si="32"/>
        <v>#REF!</v>
      </c>
      <c r="S27" s="68" t="e">
        <f t="shared" si="32"/>
        <v>#REF!</v>
      </c>
      <c r="T27" s="63" t="e">
        <f t="shared" si="32"/>
        <v>#REF!</v>
      </c>
      <c r="U27" s="63" t="e">
        <f t="shared" si="32"/>
        <v>#REF!</v>
      </c>
      <c r="V27" s="69" t="e">
        <f t="shared" si="32"/>
        <v>#REF!</v>
      </c>
      <c r="W27" s="63" t="e">
        <f t="shared" si="32"/>
        <v>#REF!</v>
      </c>
      <c r="X27" s="70" t="e">
        <f t="shared" si="32"/>
        <v>#REF!</v>
      </c>
      <c r="Y27" s="71" t="e">
        <f t="shared" si="32"/>
        <v>#REF!</v>
      </c>
      <c r="Z27" s="64" t="e">
        <f t="shared" si="32"/>
        <v>#REF!</v>
      </c>
      <c r="AA27" s="72" t="e">
        <f>AA8+AA12+AA13+AA17+AA20+AA22</f>
        <v>#REF!</v>
      </c>
      <c r="AB27" s="72" t="e">
        <f>AB8+AB12+AB13+AB17+AB20+AB22</f>
        <v>#REF!</v>
      </c>
      <c r="AC27" s="61" t="e">
        <f>AC8+AC12+AC13+AC17+AC20+AC22</f>
        <v>#REF!</v>
      </c>
      <c r="AD27" s="73" t="e">
        <f>AD8+AD12+AD13+AD17+AD20+AD22</f>
        <v>#REF!</v>
      </c>
      <c r="AE27" s="64" t="e">
        <f t="shared" ref="AE27:AJ27" si="33">AE26</f>
        <v>#REF!</v>
      </c>
      <c r="AF27" s="61" t="e">
        <f t="shared" si="33"/>
        <v>#REF!</v>
      </c>
      <c r="AG27" s="73" t="e">
        <f t="shared" si="33"/>
        <v>#REF!</v>
      </c>
      <c r="AH27" s="63" t="e">
        <f t="shared" si="33"/>
        <v>#REF!</v>
      </c>
      <c r="AI27" s="63" t="e">
        <f t="shared" si="33"/>
        <v>#REF!</v>
      </c>
      <c r="AJ27" s="74" t="e">
        <f t="shared" si="33"/>
        <v>#REF!</v>
      </c>
      <c r="AK27" s="75" t="e">
        <f>IF((AA27-AJ27)&gt;0,"○","×")</f>
        <v>#REF!</v>
      </c>
      <c r="AL27" s="75" t="e">
        <f>IF((AB27-AJ27)&gt;0,"○","×")</f>
        <v>#REF!</v>
      </c>
      <c r="AN27" s="61">
        <f t="shared" si="28"/>
        <v>1463283</v>
      </c>
      <c r="AO27" s="61">
        <f t="shared" si="28"/>
        <v>1510787</v>
      </c>
      <c r="AP27" s="28">
        <f t="shared" si="28"/>
        <v>1498520</v>
      </c>
      <c r="AQ27" s="28">
        <f t="shared" si="28"/>
        <v>1410608</v>
      </c>
      <c r="AR27" s="28">
        <f>SUM(AO27:AQ27)</f>
        <v>4419915</v>
      </c>
      <c r="AS27" s="28">
        <f>SUM(AS12,AS17,AS22,AS26)</f>
        <v>1490863.3333333333</v>
      </c>
      <c r="AU27" s="61">
        <f t="shared" si="29"/>
        <v>16593</v>
      </c>
      <c r="AV27" s="61">
        <f t="shared" si="29"/>
        <v>0</v>
      </c>
      <c r="AW27" s="28">
        <f t="shared" si="29"/>
        <v>16593</v>
      </c>
      <c r="AX27" s="29"/>
      <c r="AY27" s="61">
        <f>SUM(AY12,AY17,AY22,AY26)</f>
        <v>491934</v>
      </c>
      <c r="AZ27" s="61"/>
      <c r="BA27" s="61">
        <f>SUM(BA12,BA17,BA22,BA26)</f>
        <v>0</v>
      </c>
      <c r="BB27" s="61"/>
      <c r="BC27" s="29"/>
      <c r="BD27" s="29"/>
      <c r="BE27" s="6"/>
      <c r="BF27" s="61">
        <f t="shared" si="30"/>
        <v>3101</v>
      </c>
      <c r="BG27" s="61">
        <f t="shared" si="30"/>
        <v>0</v>
      </c>
      <c r="BH27" s="76" t="e">
        <f t="shared" si="30"/>
        <v>#REF!</v>
      </c>
      <c r="BI27" s="76"/>
      <c r="BJ27" s="76"/>
      <c r="BK27" s="61" t="e">
        <f t="shared" si="31"/>
        <v>#REF!</v>
      </c>
      <c r="BL27" s="61" t="e">
        <f t="shared" si="31"/>
        <v>#REF!</v>
      </c>
      <c r="BM27" s="61" t="e">
        <f t="shared" si="31"/>
        <v>#REF!</v>
      </c>
    </row>
    <row r="28" spans="2:65" ht="27.75" customHeight="1">
      <c r="B28" s="210"/>
      <c r="C28" s="29"/>
      <c r="D28" s="29"/>
      <c r="E28" s="29"/>
      <c r="F28" s="29"/>
      <c r="G28" s="29"/>
      <c r="H28" s="29"/>
      <c r="I28" s="29"/>
      <c r="J28" s="29"/>
      <c r="K28" s="29"/>
      <c r="L28" s="29"/>
      <c r="M28" s="29"/>
      <c r="N28" s="29"/>
      <c r="O28" s="29"/>
      <c r="P28" s="29"/>
      <c r="Q28" s="29"/>
      <c r="T28" s="29"/>
      <c r="U28" s="29"/>
      <c r="V28" s="110"/>
      <c r="W28" s="29"/>
      <c r="X28" s="211"/>
      <c r="Y28" s="211"/>
      <c r="Z28" s="29"/>
      <c r="AA28" s="29"/>
      <c r="AB28" s="29"/>
      <c r="AC28" s="29"/>
      <c r="AD28" s="29"/>
      <c r="AE28" s="29"/>
      <c r="AF28" s="29"/>
      <c r="AG28" s="29"/>
      <c r="AH28" s="29"/>
      <c r="AI28" s="29"/>
      <c r="AJ28" s="29"/>
      <c r="AK28" s="29"/>
      <c r="AL28" s="29"/>
      <c r="AN28" s="29"/>
      <c r="AO28" s="29"/>
      <c r="AP28" s="29"/>
      <c r="AQ28" s="29"/>
      <c r="AR28" s="29"/>
      <c r="AS28" s="29"/>
      <c r="AU28" s="29"/>
      <c r="AV28" s="29"/>
      <c r="AW28" s="29"/>
      <c r="AX28" s="29"/>
      <c r="AY28" s="78"/>
      <c r="AZ28" s="78"/>
      <c r="BA28" s="78"/>
      <c r="BB28" s="29"/>
      <c r="BC28" s="29"/>
      <c r="BD28" s="29"/>
      <c r="BF28" s="29"/>
      <c r="BG28" s="29"/>
      <c r="BH28" s="29"/>
      <c r="BI28" s="29"/>
      <c r="BJ28" s="29"/>
      <c r="BK28" s="29"/>
      <c r="BL28" s="29"/>
      <c r="BM28" s="29"/>
    </row>
    <row r="29" spans="2:65" ht="27.75" customHeight="1">
      <c r="B29" s="212"/>
      <c r="C29" s="29"/>
      <c r="E29" s="29"/>
      <c r="F29" s="29"/>
      <c r="G29" s="29"/>
      <c r="H29" s="29"/>
      <c r="I29" s="29"/>
      <c r="J29" s="29"/>
      <c r="K29" s="29"/>
      <c r="L29" s="29"/>
      <c r="M29" s="29"/>
      <c r="N29" s="29"/>
      <c r="O29" s="29"/>
      <c r="P29" s="29"/>
      <c r="Q29" s="29"/>
      <c r="T29" s="29"/>
      <c r="U29" s="29"/>
      <c r="V29" s="110"/>
      <c r="W29" s="29"/>
      <c r="X29" s="211"/>
      <c r="Y29" s="211"/>
      <c r="Z29" s="29"/>
      <c r="AA29" s="29"/>
      <c r="AB29" s="29"/>
      <c r="AC29" s="29"/>
      <c r="AD29" s="29"/>
      <c r="AE29" s="29"/>
      <c r="AF29" s="29"/>
      <c r="AG29" s="29"/>
      <c r="AH29" s="29"/>
      <c r="AI29" s="29"/>
      <c r="AJ29" s="29"/>
      <c r="AK29" s="29"/>
      <c r="AL29" s="29"/>
      <c r="AN29" s="29"/>
      <c r="AO29" s="29"/>
      <c r="AP29" s="29"/>
      <c r="AQ29" s="29"/>
      <c r="AR29" s="29"/>
      <c r="AS29" s="29"/>
      <c r="AU29" s="29"/>
      <c r="AV29" s="29"/>
      <c r="AW29" s="29"/>
      <c r="AX29" s="29"/>
      <c r="AY29" s="29"/>
      <c r="AZ29" s="29"/>
      <c r="BA29" s="29"/>
      <c r="BB29" s="29"/>
      <c r="BC29" s="29"/>
      <c r="BD29" s="29"/>
      <c r="BE29" s="2" t="s">
        <v>69</v>
      </c>
      <c r="BF29" s="29">
        <v>159334</v>
      </c>
      <c r="BG29" s="29"/>
      <c r="BH29" s="29">
        <v>160034</v>
      </c>
      <c r="BI29" s="29"/>
      <c r="BJ29" s="29"/>
      <c r="BK29" s="29">
        <v>160034</v>
      </c>
      <c r="BL29" s="29"/>
      <c r="BM29" s="29"/>
    </row>
    <row r="30" spans="2:65" ht="27.75" customHeight="1">
      <c r="B30" s="212"/>
      <c r="C30" s="29"/>
      <c r="E30" s="29"/>
      <c r="F30" s="29"/>
      <c r="G30" s="29"/>
      <c r="H30" s="29"/>
      <c r="I30" s="29"/>
      <c r="J30" s="29"/>
      <c r="K30" s="29"/>
      <c r="L30" s="29"/>
      <c r="M30" s="29"/>
      <c r="N30" s="29"/>
      <c r="O30" s="29"/>
      <c r="P30" s="29"/>
      <c r="Q30" s="29"/>
      <c r="T30" s="29"/>
      <c r="U30" s="29"/>
      <c r="V30" s="110"/>
      <c r="W30" s="29"/>
      <c r="X30" s="211"/>
      <c r="Y30" s="211"/>
      <c r="Z30" s="29"/>
      <c r="AA30" s="29"/>
      <c r="AB30" s="29"/>
      <c r="AC30" s="29"/>
      <c r="AD30" s="29"/>
      <c r="AE30" s="29"/>
      <c r="AF30" s="29"/>
      <c r="AG30" s="29"/>
      <c r="AH30" s="29"/>
      <c r="AI30" s="29"/>
      <c r="AJ30" s="29"/>
      <c r="AK30" s="29"/>
      <c r="AL30" s="29"/>
      <c r="AN30" s="29"/>
      <c r="AO30" s="29"/>
      <c r="AP30" s="29"/>
      <c r="AQ30" s="29"/>
      <c r="AR30" s="29"/>
      <c r="AS30" s="29"/>
      <c r="AU30" s="29"/>
      <c r="AV30" s="29"/>
      <c r="AW30" s="29"/>
      <c r="AX30" s="29"/>
      <c r="AY30" s="29"/>
      <c r="AZ30" s="29"/>
      <c r="BA30" s="29"/>
      <c r="BB30" s="29"/>
      <c r="BC30" s="29"/>
      <c r="BD30" s="29"/>
      <c r="BE30" s="2" t="s">
        <v>78</v>
      </c>
      <c r="BF30" s="29">
        <f>BF33</f>
        <v>54265</v>
      </c>
      <c r="BG30" s="29"/>
      <c r="BH30" s="29"/>
      <c r="BI30" s="29"/>
      <c r="BJ30" s="29"/>
      <c r="BK30" s="29"/>
      <c r="BL30" s="29"/>
      <c r="BM30" s="29"/>
    </row>
    <row r="31" spans="2:65" ht="27.75" customHeight="1" thickBot="1">
      <c r="B31" s="212"/>
      <c r="C31" s="29"/>
      <c r="E31" s="29"/>
      <c r="F31" s="29"/>
      <c r="G31" s="29"/>
      <c r="H31" s="29"/>
      <c r="I31" s="29"/>
      <c r="J31" s="29"/>
      <c r="K31" s="29"/>
      <c r="L31" s="29"/>
      <c r="M31" s="29"/>
      <c r="N31" s="29"/>
      <c r="O31" s="29"/>
      <c r="P31" s="29"/>
      <c r="Q31" s="29"/>
      <c r="T31" s="29"/>
      <c r="U31" s="29"/>
      <c r="V31" s="110"/>
      <c r="W31" s="29"/>
      <c r="X31" s="211"/>
      <c r="Y31" s="211"/>
      <c r="Z31" s="29"/>
      <c r="AA31" s="29"/>
      <c r="AB31" s="29"/>
      <c r="AC31" s="29"/>
      <c r="AD31" s="29"/>
      <c r="AE31" s="29"/>
      <c r="AF31" s="29"/>
      <c r="AG31" s="29"/>
      <c r="AH31" s="29"/>
      <c r="AI31" s="29"/>
      <c r="AJ31" s="29"/>
      <c r="AK31" s="29"/>
      <c r="AL31" s="29"/>
      <c r="AN31" s="29"/>
      <c r="AO31" s="29"/>
      <c r="AP31" s="29"/>
      <c r="AQ31" s="29"/>
      <c r="AR31" s="29"/>
      <c r="AS31" s="29"/>
      <c r="AU31" s="29"/>
      <c r="AV31" s="29"/>
      <c r="AW31" s="29"/>
      <c r="AX31" s="29"/>
      <c r="AY31" s="29"/>
      <c r="AZ31" s="29"/>
      <c r="BA31" s="29"/>
      <c r="BB31" s="29"/>
      <c r="BC31" s="29"/>
      <c r="BD31" s="29"/>
      <c r="BE31" s="2" t="s">
        <v>79</v>
      </c>
      <c r="BF31" s="1">
        <v>55242</v>
      </c>
      <c r="BG31" s="29"/>
      <c r="BH31" s="29"/>
      <c r="BI31" s="29"/>
      <c r="BJ31" s="29"/>
      <c r="BK31" s="29"/>
      <c r="BL31" s="29"/>
      <c r="BM31" s="29"/>
    </row>
    <row r="32" spans="2:65" ht="27.75" customHeight="1">
      <c r="B32" s="212"/>
      <c r="C32" s="29"/>
      <c r="E32" s="29"/>
      <c r="F32" s="29"/>
      <c r="G32" s="29"/>
      <c r="H32" s="29"/>
      <c r="I32" s="29"/>
      <c r="J32" s="29"/>
      <c r="K32" s="29"/>
      <c r="L32" s="29"/>
      <c r="M32" s="29"/>
      <c r="N32" s="29"/>
      <c r="O32" s="29"/>
      <c r="P32" s="29"/>
      <c r="Q32" s="29"/>
      <c r="R32" s="213" t="s">
        <v>70</v>
      </c>
      <c r="S32" s="214" t="s">
        <v>71</v>
      </c>
      <c r="T32" s="29"/>
      <c r="U32" s="29"/>
      <c r="V32" s="110"/>
      <c r="W32" s="29"/>
      <c r="X32" s="211"/>
      <c r="Y32" s="211"/>
      <c r="Z32" s="29"/>
      <c r="AA32" s="29"/>
      <c r="AB32" s="29"/>
      <c r="AC32" s="29"/>
      <c r="AD32" s="29"/>
      <c r="AE32" s="29"/>
      <c r="AF32" s="29"/>
      <c r="AG32" s="29"/>
      <c r="AH32" s="29"/>
      <c r="AI32" s="29"/>
      <c r="AJ32" s="29"/>
      <c r="AK32" s="29"/>
      <c r="AL32" s="29"/>
      <c r="AN32" s="29"/>
      <c r="AO32" s="29"/>
      <c r="AP32" s="29"/>
      <c r="AQ32" s="29"/>
      <c r="AR32" s="29"/>
      <c r="AS32" s="29"/>
      <c r="AU32" s="29"/>
      <c r="AV32" s="29"/>
      <c r="AW32" s="29"/>
      <c r="AX32" s="29"/>
      <c r="AY32" s="29"/>
      <c r="AZ32" s="29"/>
      <c r="BA32" s="29"/>
      <c r="BB32" s="29"/>
      <c r="BC32" s="29"/>
      <c r="BD32" s="29"/>
      <c r="BE32" s="2" t="s">
        <v>80</v>
      </c>
      <c r="BF32" s="1">
        <v>-977</v>
      </c>
      <c r="BG32" s="29"/>
      <c r="BH32" s="29"/>
      <c r="BI32" s="29"/>
      <c r="BJ32" s="29"/>
      <c r="BK32" s="29"/>
      <c r="BL32" s="29"/>
      <c r="BM32" s="29"/>
    </row>
    <row r="33" spans="1:65" ht="27.75" customHeight="1" thickBot="1">
      <c r="B33" s="212"/>
      <c r="C33" s="29"/>
      <c r="E33" s="29"/>
      <c r="F33" s="211"/>
      <c r="G33" s="29"/>
      <c r="H33" s="29"/>
      <c r="I33" s="29"/>
      <c r="J33" s="29"/>
      <c r="K33" s="29"/>
      <c r="L33" s="29"/>
      <c r="M33" s="29"/>
      <c r="N33" s="29"/>
      <c r="O33" s="29"/>
      <c r="P33" s="29"/>
      <c r="Q33" s="29"/>
      <c r="R33" s="215" t="e">
        <f>R26+S26</f>
        <v>#REF!</v>
      </c>
      <c r="S33" s="216" t="e">
        <f>R33/G26</f>
        <v>#REF!</v>
      </c>
      <c r="T33" s="29"/>
      <c r="U33" s="29"/>
      <c r="V33" s="110"/>
      <c r="W33" s="29"/>
      <c r="X33" s="211"/>
      <c r="Y33" s="211"/>
      <c r="Z33" s="29"/>
      <c r="AA33" s="29"/>
      <c r="AB33" s="29"/>
      <c r="AC33" s="29"/>
      <c r="AD33" s="29"/>
      <c r="AE33" s="29"/>
      <c r="AF33" s="29"/>
      <c r="AG33" s="29"/>
      <c r="AH33" s="29"/>
      <c r="AI33" s="29"/>
      <c r="AJ33" s="29"/>
      <c r="AK33" s="29"/>
      <c r="AL33" s="29"/>
      <c r="AN33" s="29"/>
      <c r="AO33" s="29"/>
      <c r="AP33" s="29"/>
      <c r="AQ33" s="29"/>
      <c r="AR33" s="29"/>
      <c r="AS33" s="29"/>
      <c r="AU33" s="29"/>
      <c r="AV33" s="29"/>
      <c r="AW33" s="29"/>
      <c r="AX33" s="29"/>
      <c r="AY33" s="29"/>
      <c r="AZ33" s="29"/>
      <c r="BA33" s="29"/>
      <c r="BB33" s="29"/>
      <c r="BC33" s="29"/>
      <c r="BD33" s="29"/>
      <c r="BF33" s="1">
        <f>SUM(BF31:BF32)</f>
        <v>54265</v>
      </c>
      <c r="BG33" s="29"/>
      <c r="BH33" s="29"/>
      <c r="BI33" s="29"/>
      <c r="BJ33" s="29"/>
      <c r="BK33" s="29"/>
      <c r="BL33" s="29"/>
      <c r="BM33" s="29"/>
    </row>
    <row r="34" spans="1:65" ht="27.75" customHeight="1">
      <c r="B34" s="212"/>
      <c r="C34" s="29"/>
      <c r="E34" s="29"/>
      <c r="F34" s="211"/>
      <c r="G34" s="29"/>
      <c r="H34" s="29"/>
      <c r="I34" s="29"/>
      <c r="J34" s="29"/>
      <c r="K34" s="29"/>
      <c r="L34" s="29"/>
      <c r="M34" s="29"/>
      <c r="N34" s="29"/>
      <c r="O34" s="29"/>
      <c r="P34" s="29"/>
      <c r="Q34" s="29"/>
      <c r="T34" s="29"/>
      <c r="U34" s="29"/>
      <c r="V34" s="110"/>
      <c r="W34" s="29"/>
      <c r="X34" s="211"/>
      <c r="Y34" s="211"/>
      <c r="Z34" s="29"/>
      <c r="AA34" s="29"/>
      <c r="AB34" s="29"/>
      <c r="AC34" s="29"/>
      <c r="AD34" s="29"/>
      <c r="AE34" s="29"/>
      <c r="AF34" s="29"/>
      <c r="AG34" s="29"/>
      <c r="AH34" s="29"/>
      <c r="AI34" s="29"/>
      <c r="AJ34" s="29"/>
      <c r="AK34" s="29"/>
      <c r="AL34" s="29"/>
      <c r="AN34" s="29"/>
      <c r="AO34" s="29"/>
      <c r="AP34" s="29"/>
      <c r="AQ34" s="29"/>
      <c r="AR34" s="29"/>
      <c r="AS34" s="29"/>
      <c r="AU34" s="29"/>
      <c r="AV34" s="29"/>
      <c r="AW34" s="29"/>
      <c r="AX34" s="29"/>
      <c r="AY34" s="29"/>
      <c r="AZ34" s="29"/>
      <c r="BA34" s="29"/>
      <c r="BB34" s="29"/>
      <c r="BC34" s="29"/>
      <c r="BD34" s="29"/>
      <c r="BG34" s="29"/>
      <c r="BH34" s="29"/>
      <c r="BI34" s="29"/>
      <c r="BJ34" s="29"/>
      <c r="BK34" s="29"/>
      <c r="BL34" s="29"/>
      <c r="BM34" s="29"/>
    </row>
    <row r="35" spans="1:65" ht="27.75" customHeight="1">
      <c r="B35" s="212"/>
      <c r="C35" s="29"/>
      <c r="E35" s="29"/>
      <c r="F35" s="29"/>
      <c r="G35" s="29"/>
      <c r="H35" s="29"/>
      <c r="I35" s="29"/>
      <c r="J35" s="29"/>
      <c r="K35" s="29"/>
      <c r="L35" s="29"/>
      <c r="M35" s="29"/>
      <c r="N35" s="29"/>
      <c r="O35" s="29"/>
      <c r="P35" s="29"/>
      <c r="Q35" s="29"/>
      <c r="T35" s="29"/>
      <c r="U35" s="29"/>
      <c r="V35" s="110"/>
      <c r="W35" s="29"/>
      <c r="X35" s="211"/>
      <c r="Y35" s="211"/>
      <c r="Z35" s="29"/>
      <c r="AA35" s="29"/>
      <c r="AB35" s="29"/>
      <c r="AC35" s="29"/>
      <c r="AD35" s="29"/>
      <c r="AE35" s="29"/>
      <c r="AF35" s="29"/>
      <c r="AG35" s="29"/>
      <c r="AH35" s="29"/>
      <c r="AI35" s="29"/>
      <c r="AJ35" s="29"/>
      <c r="AK35" s="29"/>
      <c r="AL35" s="29"/>
      <c r="AN35" s="29"/>
      <c r="AO35" s="29"/>
      <c r="AP35" s="29"/>
      <c r="AQ35" s="29"/>
      <c r="AR35" s="29"/>
      <c r="AS35" s="29"/>
      <c r="AU35" s="29"/>
      <c r="AV35" s="29"/>
      <c r="AW35" s="29"/>
      <c r="AX35" s="29"/>
      <c r="AY35" s="29"/>
      <c r="AZ35" s="29"/>
      <c r="BA35" s="29"/>
      <c r="BB35" s="29"/>
      <c r="BC35" s="29"/>
      <c r="BD35" s="29"/>
      <c r="BF35" s="29"/>
      <c r="BG35" s="29"/>
      <c r="BH35" s="29"/>
      <c r="BI35" s="29"/>
      <c r="BJ35" s="29"/>
      <c r="BK35" s="29"/>
      <c r="BL35" s="29"/>
      <c r="BM35" s="29"/>
    </row>
    <row r="36" spans="1:65" ht="27.75" customHeight="1">
      <c r="B36" s="212"/>
      <c r="C36" s="29"/>
      <c r="E36" s="29"/>
      <c r="F36" s="29"/>
      <c r="G36" s="29"/>
      <c r="H36" s="29"/>
      <c r="I36" s="29"/>
      <c r="J36" s="29"/>
      <c r="K36" s="29"/>
      <c r="L36" s="29"/>
      <c r="M36" s="29"/>
      <c r="N36" s="29"/>
      <c r="O36" s="29"/>
      <c r="P36" s="29"/>
      <c r="Q36" s="29"/>
      <c r="T36" s="29"/>
      <c r="U36" s="29"/>
      <c r="V36" s="110"/>
      <c r="W36" s="29"/>
      <c r="X36" s="211"/>
      <c r="Y36" s="211"/>
      <c r="Z36" s="29"/>
      <c r="AA36" s="29"/>
      <c r="AB36" s="29"/>
      <c r="AC36" s="29"/>
      <c r="AD36" s="29"/>
      <c r="AE36" s="29"/>
      <c r="AF36" s="29"/>
      <c r="AG36" s="29"/>
      <c r="AH36" s="29"/>
      <c r="AI36" s="29"/>
      <c r="AJ36" s="29"/>
      <c r="AK36" s="29"/>
      <c r="AL36" s="29"/>
      <c r="AN36" s="29"/>
      <c r="AO36" s="29"/>
      <c r="AP36" s="29"/>
      <c r="AQ36" s="29"/>
      <c r="AR36" s="29"/>
      <c r="AS36" s="29"/>
      <c r="AU36" s="29"/>
      <c r="AV36" s="29"/>
      <c r="AW36" s="29"/>
      <c r="AX36" s="29"/>
      <c r="AY36" s="29"/>
      <c r="AZ36" s="29"/>
      <c r="BA36" s="29"/>
      <c r="BB36" s="29"/>
      <c r="BC36" s="29"/>
      <c r="BD36" s="29"/>
      <c r="BF36" s="29"/>
      <c r="BG36" s="29"/>
      <c r="BH36" s="29"/>
      <c r="BI36" s="29"/>
      <c r="BJ36" s="29"/>
      <c r="BK36" s="29"/>
      <c r="BL36" s="29"/>
      <c r="BM36" s="29"/>
    </row>
    <row r="37" spans="1:65" ht="27.75" customHeight="1">
      <c r="B37" s="212"/>
      <c r="C37" s="29"/>
      <c r="E37" s="29"/>
      <c r="F37" s="29"/>
      <c r="G37" s="29"/>
      <c r="H37" s="29"/>
      <c r="I37" s="29"/>
      <c r="J37" s="29"/>
      <c r="K37" s="29"/>
      <c r="L37" s="29"/>
      <c r="M37" s="29"/>
      <c r="N37" s="29"/>
      <c r="O37" s="29"/>
      <c r="P37" s="29"/>
      <c r="Q37" s="29"/>
      <c r="T37" s="29"/>
      <c r="U37" s="29"/>
      <c r="V37" s="110"/>
      <c r="W37" s="29"/>
      <c r="X37" s="211"/>
      <c r="Y37" s="211"/>
      <c r="Z37" s="29"/>
      <c r="AA37" s="29"/>
      <c r="AB37" s="29"/>
      <c r="AC37" s="29"/>
      <c r="AD37" s="29"/>
      <c r="AE37" s="29"/>
      <c r="AF37" s="29"/>
      <c r="AG37" s="29"/>
      <c r="AH37" s="29"/>
      <c r="AI37" s="29"/>
      <c r="AJ37" s="29"/>
      <c r="AK37" s="29"/>
      <c r="AL37" s="29"/>
      <c r="AN37" s="29"/>
      <c r="AO37" s="29"/>
      <c r="AP37" s="29"/>
      <c r="AQ37" s="29"/>
      <c r="AR37" s="29"/>
      <c r="AS37" s="29"/>
      <c r="AU37" s="29"/>
      <c r="AV37" s="29"/>
      <c r="AW37" s="29"/>
      <c r="AX37" s="29"/>
      <c r="AY37" s="29"/>
      <c r="AZ37" s="29"/>
      <c r="BA37" s="29"/>
      <c r="BB37" s="29"/>
      <c r="BC37" s="29"/>
      <c r="BD37" s="29"/>
      <c r="BF37" s="29"/>
      <c r="BG37" s="29"/>
      <c r="BH37" s="29"/>
      <c r="BI37" s="29"/>
      <c r="BJ37" s="29"/>
      <c r="BK37" s="29"/>
      <c r="BL37" s="29"/>
      <c r="BM37" s="29"/>
    </row>
    <row r="38" spans="1:65" ht="27.75" customHeight="1">
      <c r="B38" s="212"/>
      <c r="C38" s="29"/>
      <c r="E38" s="29"/>
      <c r="F38" s="29"/>
      <c r="G38" s="29"/>
      <c r="H38" s="29"/>
      <c r="I38" s="29"/>
      <c r="J38" s="29"/>
      <c r="K38" s="29"/>
      <c r="L38" s="29"/>
      <c r="M38" s="29"/>
      <c r="N38" s="29"/>
      <c r="O38" s="29"/>
      <c r="P38" s="29"/>
      <c r="Q38" s="29"/>
      <c r="T38" s="29"/>
      <c r="U38" s="29"/>
      <c r="V38" s="110"/>
      <c r="W38" s="29"/>
      <c r="X38" s="211"/>
      <c r="Y38" s="211"/>
      <c r="Z38" s="29"/>
      <c r="AA38" s="29"/>
      <c r="AB38" s="29"/>
      <c r="AC38" s="29"/>
      <c r="AD38" s="29"/>
      <c r="AE38" s="29"/>
      <c r="AF38" s="29"/>
      <c r="AG38" s="29"/>
      <c r="AH38" s="29"/>
      <c r="AI38" s="29"/>
      <c r="AJ38" s="29"/>
      <c r="AK38" s="29"/>
      <c r="AL38" s="29"/>
      <c r="AN38" s="29"/>
      <c r="AO38" s="29"/>
      <c r="AP38" s="29"/>
      <c r="AQ38" s="29"/>
      <c r="AR38" s="29"/>
      <c r="AS38" s="29"/>
      <c r="AU38" s="29"/>
      <c r="AV38" s="29"/>
      <c r="AW38" s="29"/>
      <c r="AX38" s="29"/>
      <c r="AY38" s="29"/>
      <c r="AZ38" s="29"/>
      <c r="BA38" s="29"/>
      <c r="BB38" s="29"/>
      <c r="BC38" s="29"/>
      <c r="BD38" s="29"/>
      <c r="BF38" s="29"/>
      <c r="BG38" s="29"/>
      <c r="BH38" s="29"/>
      <c r="BI38" s="29"/>
      <c r="BJ38" s="29"/>
      <c r="BK38" s="29"/>
      <c r="BL38" s="29"/>
      <c r="BM38" s="29"/>
    </row>
    <row r="39" spans="1:65" ht="27.75" customHeight="1">
      <c r="B39" s="212"/>
      <c r="C39" s="29"/>
      <c r="E39" s="29"/>
      <c r="F39" s="29"/>
      <c r="G39" s="29"/>
      <c r="H39" s="29"/>
      <c r="I39" s="29"/>
      <c r="J39" s="29"/>
      <c r="K39" s="29"/>
      <c r="L39" s="29"/>
      <c r="M39" s="29"/>
      <c r="N39" s="29"/>
      <c r="O39" s="29"/>
      <c r="P39" s="29"/>
      <c r="Q39" s="29"/>
      <c r="T39" s="29"/>
      <c r="U39" s="29"/>
      <c r="V39" s="110"/>
      <c r="W39" s="29"/>
      <c r="X39" s="211"/>
      <c r="Y39" s="211"/>
      <c r="Z39" s="29"/>
      <c r="AA39" s="29"/>
      <c r="AB39" s="29"/>
      <c r="AC39" s="29"/>
      <c r="AD39" s="29"/>
      <c r="AE39" s="29"/>
      <c r="AF39" s="29"/>
      <c r="AG39" s="29"/>
      <c r="AH39" s="29"/>
      <c r="AI39" s="29"/>
      <c r="AJ39" s="29"/>
      <c r="AK39" s="29"/>
      <c r="AL39" s="29"/>
      <c r="AN39" s="29"/>
      <c r="AO39" s="29"/>
      <c r="AP39" s="29"/>
      <c r="AQ39" s="29"/>
      <c r="AR39" s="29"/>
      <c r="AS39" s="29"/>
      <c r="AU39" s="29"/>
      <c r="AV39" s="29"/>
      <c r="AW39" s="29"/>
      <c r="AX39" s="29"/>
      <c r="AY39" s="29"/>
      <c r="AZ39" s="29"/>
      <c r="BA39" s="29"/>
      <c r="BB39" s="29"/>
      <c r="BC39" s="29"/>
      <c r="BD39" s="29"/>
      <c r="BF39" s="29"/>
      <c r="BG39" s="29"/>
      <c r="BH39" s="29"/>
      <c r="BI39" s="29"/>
      <c r="BJ39" s="29"/>
      <c r="BK39" s="29"/>
      <c r="BL39" s="29"/>
      <c r="BM39" s="29"/>
    </row>
    <row r="40" spans="1:65" ht="27.75" customHeight="1">
      <c r="A40" s="1" t="s">
        <v>88</v>
      </c>
      <c r="B40" s="212"/>
      <c r="C40" s="29"/>
      <c r="E40" s="29"/>
      <c r="F40" s="29"/>
      <c r="G40" s="29"/>
      <c r="H40" s="29"/>
      <c r="I40" s="29"/>
      <c r="J40" s="29"/>
      <c r="K40" s="29"/>
      <c r="L40" s="29"/>
      <c r="M40" s="29"/>
      <c r="N40" s="29"/>
      <c r="O40" s="29"/>
      <c r="P40" s="29"/>
      <c r="Q40" s="29"/>
      <c r="T40" s="29"/>
      <c r="U40" s="29"/>
      <c r="V40" s="110"/>
      <c r="W40" s="29"/>
      <c r="X40" s="211"/>
      <c r="Y40" s="211"/>
      <c r="Z40" s="29"/>
      <c r="AA40" s="29"/>
      <c r="AB40" s="29"/>
      <c r="AC40" s="29"/>
      <c r="AD40" s="29"/>
      <c r="AE40" s="29"/>
      <c r="AF40" s="29"/>
      <c r="AG40" s="29"/>
      <c r="AH40" s="29"/>
      <c r="AI40" s="29"/>
      <c r="AJ40" s="29"/>
      <c r="AK40" s="29"/>
      <c r="AL40" s="29"/>
      <c r="AN40" s="29"/>
      <c r="AO40" s="29"/>
      <c r="AP40" s="29"/>
      <c r="AQ40" s="29"/>
      <c r="AR40" s="29"/>
      <c r="AS40" s="29"/>
      <c r="AU40" s="29"/>
      <c r="AV40" s="29"/>
      <c r="AW40" s="29"/>
      <c r="AX40" s="29"/>
      <c r="AY40" s="29"/>
      <c r="AZ40" s="29"/>
      <c r="BA40" s="29"/>
      <c r="BB40" s="29"/>
      <c r="BC40" s="29"/>
      <c r="BD40" s="29"/>
      <c r="BF40" s="29"/>
      <c r="BG40" s="29"/>
      <c r="BH40" s="29"/>
      <c r="BI40" s="29"/>
      <c r="BJ40" s="29"/>
      <c r="BK40" s="29"/>
      <c r="BL40" s="29"/>
      <c r="BM40" s="29"/>
    </row>
    <row r="41" spans="1:65" ht="27.75" customHeight="1">
      <c r="B41" s="212"/>
      <c r="C41" s="29"/>
      <c r="E41" s="29"/>
      <c r="F41" s="29"/>
      <c r="G41" s="29"/>
      <c r="H41" s="29"/>
      <c r="I41" s="29"/>
      <c r="J41" s="29"/>
      <c r="K41" s="29"/>
      <c r="L41" s="29"/>
      <c r="M41" s="29"/>
      <c r="N41" s="29"/>
      <c r="O41" s="29"/>
      <c r="P41" s="29"/>
      <c r="Q41" s="29"/>
      <c r="T41" s="29"/>
      <c r="U41" s="29"/>
      <c r="V41" s="110"/>
      <c r="W41" s="29"/>
      <c r="X41" s="211"/>
      <c r="Y41" s="211"/>
      <c r="Z41" s="29"/>
      <c r="AA41" s="29"/>
      <c r="AB41" s="29"/>
      <c r="AC41" s="29"/>
      <c r="AD41" s="29"/>
      <c r="AE41" s="29"/>
      <c r="AF41" s="29"/>
      <c r="AG41" s="29"/>
      <c r="AH41" s="29"/>
      <c r="AI41" s="29"/>
      <c r="AJ41" s="29"/>
      <c r="AK41" s="29"/>
      <c r="AL41" s="29"/>
      <c r="AN41" s="29"/>
      <c r="AO41" s="29"/>
      <c r="AP41" s="29"/>
      <c r="AQ41" s="29"/>
      <c r="AR41" s="29"/>
      <c r="AS41" s="29"/>
      <c r="AU41" s="29"/>
      <c r="AV41" s="29"/>
      <c r="AW41" s="29"/>
      <c r="AX41" s="29"/>
      <c r="AY41" s="29"/>
      <c r="AZ41" s="29"/>
      <c r="BA41" s="29"/>
      <c r="BB41" s="29"/>
      <c r="BC41" s="29"/>
      <c r="BD41" s="29"/>
      <c r="BF41" s="29"/>
      <c r="BG41" s="29"/>
      <c r="BH41" s="29"/>
      <c r="BI41" s="29"/>
      <c r="BJ41" s="29"/>
      <c r="BK41" s="29"/>
      <c r="BL41" s="29"/>
      <c r="BM41" s="29"/>
    </row>
    <row r="42" spans="1:65" ht="27.75" customHeight="1">
      <c r="B42" s="212"/>
      <c r="C42" s="29"/>
      <c r="E42" s="29"/>
      <c r="F42" s="29"/>
      <c r="G42" s="29"/>
      <c r="H42" s="29"/>
      <c r="I42" s="29"/>
      <c r="J42" s="29"/>
      <c r="K42" s="29"/>
      <c r="L42" s="29"/>
      <c r="M42" s="29"/>
      <c r="N42" s="29"/>
      <c r="O42" s="29"/>
      <c r="P42" s="29"/>
      <c r="Q42" s="29"/>
      <c r="T42" s="29"/>
      <c r="U42" s="29"/>
      <c r="V42" s="110"/>
      <c r="W42" s="29"/>
      <c r="X42" s="211"/>
      <c r="Y42" s="211"/>
      <c r="Z42" s="29"/>
      <c r="AA42" s="29"/>
      <c r="AB42" s="29"/>
      <c r="AC42" s="29"/>
      <c r="AD42" s="29"/>
      <c r="AE42" s="29"/>
      <c r="AF42" s="29"/>
      <c r="AG42" s="29"/>
      <c r="AH42" s="29"/>
      <c r="AI42" s="29"/>
      <c r="AJ42" s="29"/>
      <c r="AK42" s="29"/>
      <c r="AL42" s="29"/>
      <c r="AN42" s="29"/>
      <c r="AO42" s="29"/>
      <c r="AP42" s="29"/>
      <c r="AQ42" s="29"/>
      <c r="AR42" s="29"/>
      <c r="AS42" s="29"/>
      <c r="AU42" s="29"/>
      <c r="AV42" s="29"/>
      <c r="AW42" s="29"/>
      <c r="AX42" s="29"/>
      <c r="AY42" s="29"/>
      <c r="AZ42" s="29"/>
      <c r="BA42" s="29"/>
      <c r="BB42" s="29"/>
      <c r="BC42" s="29"/>
      <c r="BD42" s="29"/>
      <c r="BF42" s="29"/>
      <c r="BG42" s="29"/>
      <c r="BH42" s="29"/>
      <c r="BI42" s="29"/>
      <c r="BJ42" s="29"/>
      <c r="BK42" s="29"/>
      <c r="BL42" s="29"/>
      <c r="BM42" s="29"/>
    </row>
    <row r="43" spans="1:65" ht="27.75" customHeight="1">
      <c r="B43" s="212"/>
      <c r="C43" s="29"/>
      <c r="E43" s="29"/>
      <c r="F43" s="29"/>
      <c r="G43" s="29"/>
      <c r="H43" s="29"/>
      <c r="I43" s="29"/>
      <c r="J43" s="29"/>
      <c r="K43" s="29"/>
      <c r="L43" s="29"/>
      <c r="M43" s="29"/>
      <c r="N43" s="29"/>
      <c r="O43" s="29"/>
      <c r="P43" s="29"/>
      <c r="Q43" s="29"/>
      <c r="T43" s="29"/>
      <c r="U43" s="29"/>
      <c r="V43" s="110"/>
      <c r="W43" s="29"/>
      <c r="X43" s="211"/>
      <c r="Y43" s="211"/>
      <c r="Z43" s="29"/>
      <c r="AA43" s="29"/>
      <c r="AB43" s="29"/>
      <c r="AC43" s="29"/>
      <c r="AD43" s="29"/>
      <c r="AE43" s="29"/>
      <c r="AF43" s="29"/>
      <c r="AG43" s="29"/>
      <c r="AH43" s="29"/>
      <c r="AI43" s="29"/>
      <c r="AJ43" s="29"/>
      <c r="AK43" s="29"/>
      <c r="AL43" s="29"/>
      <c r="AN43" s="29"/>
      <c r="AO43" s="29"/>
      <c r="AP43" s="29"/>
      <c r="AQ43" s="29"/>
      <c r="AR43" s="29"/>
      <c r="AS43" s="29"/>
      <c r="AU43" s="29"/>
      <c r="AV43" s="29"/>
      <c r="AW43" s="29"/>
      <c r="AX43" s="29"/>
      <c r="AY43" s="29"/>
      <c r="AZ43" s="29"/>
      <c r="BA43" s="29"/>
      <c r="BB43" s="29"/>
      <c r="BC43" s="29"/>
      <c r="BD43" s="29"/>
      <c r="BF43" s="29"/>
      <c r="BG43" s="29"/>
      <c r="BH43" s="29"/>
      <c r="BI43" s="29"/>
      <c r="BJ43" s="29"/>
      <c r="BK43" s="29"/>
      <c r="BL43" s="29"/>
      <c r="BM43" s="29"/>
    </row>
    <row r="44" spans="1:65" ht="27.75" customHeight="1">
      <c r="B44" s="212"/>
      <c r="C44" s="29"/>
      <c r="E44" s="29"/>
      <c r="F44" s="29"/>
      <c r="G44" s="29"/>
      <c r="H44" s="29"/>
      <c r="I44" s="29"/>
      <c r="J44" s="29"/>
      <c r="K44" s="29"/>
      <c r="L44" s="29"/>
      <c r="M44" s="29"/>
      <c r="N44" s="29"/>
      <c r="O44" s="29"/>
      <c r="P44" s="29"/>
      <c r="Q44" s="29"/>
      <c r="T44" s="29"/>
      <c r="U44" s="29"/>
      <c r="V44" s="110"/>
      <c r="W44" s="29"/>
      <c r="X44" s="211"/>
      <c r="Y44" s="211"/>
      <c r="Z44" s="29"/>
      <c r="AA44" s="29"/>
      <c r="AB44" s="29"/>
      <c r="AC44" s="29"/>
      <c r="AD44" s="29"/>
      <c r="AE44" s="29"/>
      <c r="AF44" s="29"/>
      <c r="AG44" s="29"/>
      <c r="AH44" s="29"/>
      <c r="AI44" s="29"/>
      <c r="AJ44" s="29"/>
      <c r="AK44" s="29"/>
      <c r="AL44" s="29"/>
      <c r="AN44" s="29"/>
      <c r="AO44" s="29"/>
      <c r="AP44" s="29"/>
      <c r="AQ44" s="29"/>
      <c r="AR44" s="29"/>
      <c r="AS44" s="29"/>
      <c r="AU44" s="29"/>
      <c r="AV44" s="29"/>
      <c r="AW44" s="29"/>
      <c r="AX44" s="29"/>
      <c r="AY44" s="29"/>
      <c r="AZ44" s="29"/>
      <c r="BA44" s="29"/>
      <c r="BB44" s="29"/>
      <c r="BC44" s="29"/>
      <c r="BD44" s="29"/>
      <c r="BF44" s="29"/>
      <c r="BG44" s="29"/>
      <c r="BH44" s="29"/>
      <c r="BI44" s="29"/>
      <c r="BJ44" s="29"/>
      <c r="BK44" s="29"/>
      <c r="BL44" s="29"/>
      <c r="BM44" s="29"/>
    </row>
    <row r="45" spans="1:65" ht="27.75" customHeight="1">
      <c r="B45" s="210"/>
      <c r="C45" s="29"/>
      <c r="D45" s="29"/>
      <c r="E45" s="29"/>
      <c r="F45" s="29"/>
      <c r="G45" s="29"/>
      <c r="H45" s="29"/>
      <c r="I45" s="29"/>
      <c r="J45" s="29"/>
      <c r="K45" s="29"/>
      <c r="L45" s="29"/>
      <c r="M45" s="29"/>
      <c r="N45" s="29"/>
      <c r="O45" s="29"/>
      <c r="P45" s="29"/>
      <c r="Q45" s="29"/>
      <c r="T45" s="29"/>
      <c r="U45" s="29"/>
      <c r="V45" s="110"/>
      <c r="W45" s="29"/>
      <c r="X45" s="211"/>
      <c r="Y45" s="211"/>
      <c r="Z45" s="29"/>
      <c r="AA45" s="29"/>
      <c r="AB45" s="29"/>
      <c r="AC45" s="29"/>
      <c r="AD45" s="29"/>
      <c r="AE45" s="29"/>
      <c r="AF45" s="29"/>
      <c r="AG45" s="29"/>
      <c r="AH45" s="29"/>
      <c r="AI45" s="29"/>
      <c r="AJ45" s="29"/>
      <c r="AK45" s="29"/>
      <c r="AL45" s="29"/>
      <c r="AN45" s="29"/>
      <c r="AO45" s="29"/>
      <c r="AP45" s="29"/>
      <c r="AQ45" s="29"/>
      <c r="AR45" s="29"/>
      <c r="AS45" s="29"/>
      <c r="AU45" s="29"/>
      <c r="AV45" s="29"/>
      <c r="AW45" s="29"/>
      <c r="AX45" s="29"/>
      <c r="AY45" s="29"/>
      <c r="AZ45" s="29"/>
      <c r="BA45" s="29"/>
      <c r="BB45" s="29"/>
      <c r="BC45" s="29"/>
      <c r="BD45" s="29"/>
      <c r="BG45" s="29"/>
      <c r="BH45" s="29">
        <f>BH49</f>
        <v>29148</v>
      </c>
      <c r="BI45" s="29"/>
      <c r="BJ45" s="29"/>
      <c r="BK45" s="29">
        <f>BK49</f>
        <v>29148</v>
      </c>
      <c r="BL45" s="29"/>
      <c r="BM45" s="29"/>
    </row>
    <row r="46" spans="1:65" ht="27" customHeight="1">
      <c r="A46" s="1" t="s">
        <v>89</v>
      </c>
      <c r="B46" s="211"/>
      <c r="C46" s="211"/>
      <c r="D46" s="211"/>
      <c r="E46" s="211"/>
      <c r="F46" s="211"/>
      <c r="G46" s="211"/>
      <c r="H46" s="211"/>
      <c r="I46" s="211"/>
      <c r="J46" s="211"/>
      <c r="K46" s="211"/>
      <c r="L46" s="211"/>
      <c r="M46" s="211"/>
      <c r="N46" s="211"/>
      <c r="O46" s="211"/>
      <c r="P46" s="211"/>
      <c r="Q46" s="211"/>
    </row>
    <row r="47" spans="1:65">
      <c r="B47" s="211"/>
      <c r="C47" s="211"/>
      <c r="D47" s="211"/>
      <c r="E47" s="211"/>
      <c r="F47" s="211"/>
      <c r="G47" s="211"/>
      <c r="H47" s="211"/>
      <c r="I47" s="211"/>
      <c r="J47" s="211"/>
      <c r="K47" s="211"/>
      <c r="L47" s="211"/>
      <c r="M47" s="211"/>
      <c r="N47" s="211"/>
      <c r="O47" s="211"/>
      <c r="P47" s="211"/>
      <c r="Q47" s="211"/>
      <c r="BH47" s="1">
        <v>60246</v>
      </c>
      <c r="BK47" s="1">
        <v>60246</v>
      </c>
    </row>
    <row r="48" spans="1:65">
      <c r="B48" s="211"/>
      <c r="C48" s="211"/>
      <c r="D48" s="221"/>
      <c r="E48" s="221"/>
      <c r="F48" s="211"/>
      <c r="G48" s="221"/>
      <c r="H48" s="221"/>
      <c r="I48" s="221"/>
      <c r="J48" s="221"/>
      <c r="K48" s="221"/>
      <c r="L48" s="221"/>
      <c r="M48" s="221"/>
      <c r="N48" s="211"/>
      <c r="O48" s="211"/>
      <c r="P48" s="211"/>
      <c r="Q48" s="211"/>
      <c r="BH48" s="1">
        <f>-(18444+7974+4680)</f>
        <v>-31098</v>
      </c>
      <c r="BK48" s="1">
        <f>-(18444+7974+4680)</f>
        <v>-31098</v>
      </c>
    </row>
    <row r="49" spans="1:63" ht="21.75" customHeight="1">
      <c r="B49" s="211"/>
      <c r="C49" s="211"/>
      <c r="D49" s="211"/>
      <c r="E49" s="211"/>
      <c r="F49" s="211"/>
      <c r="G49" s="211"/>
      <c r="H49" s="211"/>
      <c r="I49" s="245"/>
      <c r="J49" s="211"/>
      <c r="K49" s="245"/>
      <c r="L49" s="211"/>
      <c r="M49" s="246"/>
      <c r="N49" s="211"/>
      <c r="O49" s="211"/>
      <c r="P49" s="211"/>
      <c r="Q49" s="211"/>
      <c r="BH49" s="1">
        <f>SUM(BH47:BH48)</f>
        <v>29148</v>
      </c>
      <c r="BK49" s="1">
        <f>SUM(BK47:BK48)</f>
        <v>29148</v>
      </c>
    </row>
    <row r="50" spans="1:63" ht="21.75" customHeight="1">
      <c r="B50" s="211"/>
      <c r="C50" s="211"/>
      <c r="D50" s="211"/>
      <c r="E50" s="211"/>
      <c r="F50" s="211"/>
      <c r="G50" s="211"/>
      <c r="H50" s="211"/>
      <c r="I50" s="245"/>
      <c r="J50" s="211"/>
      <c r="K50" s="245"/>
      <c r="L50" s="211"/>
      <c r="M50" s="246"/>
      <c r="N50" s="211"/>
      <c r="O50" s="211"/>
      <c r="P50" s="211"/>
      <c r="Q50" s="211"/>
    </row>
    <row r="51" spans="1:63" ht="21.75" customHeight="1">
      <c r="A51" s="1" t="s">
        <v>115</v>
      </c>
      <c r="B51" s="211"/>
      <c r="C51" s="211"/>
      <c r="D51" s="211"/>
      <c r="E51" s="211"/>
      <c r="F51" s="211"/>
      <c r="G51" s="211"/>
      <c r="H51" s="211"/>
      <c r="I51" s="245"/>
      <c r="J51" s="211"/>
      <c r="K51" s="245"/>
      <c r="L51" s="211"/>
      <c r="M51" s="211"/>
      <c r="N51" s="211"/>
      <c r="O51" s="211"/>
      <c r="P51" s="211"/>
      <c r="Q51" s="211"/>
    </row>
    <row r="52" spans="1:63" ht="21.75" customHeight="1">
      <c r="B52" s="211"/>
      <c r="C52" s="211"/>
      <c r="D52" s="211"/>
      <c r="E52" s="211"/>
      <c r="F52" s="221"/>
      <c r="G52" s="211"/>
      <c r="H52" s="211"/>
      <c r="I52" s="245"/>
      <c r="J52" s="211"/>
      <c r="K52" s="245"/>
      <c r="L52" s="211"/>
      <c r="M52" s="211"/>
      <c r="N52" s="211"/>
      <c r="O52" s="211"/>
      <c r="P52" s="211"/>
      <c r="Q52" s="211"/>
    </row>
    <row r="53" spans="1:63" ht="21.75" customHeight="1">
      <c r="B53" s="211"/>
      <c r="C53" s="211"/>
      <c r="D53" s="211"/>
      <c r="E53" s="211"/>
      <c r="F53" s="245"/>
      <c r="G53" s="211"/>
      <c r="H53" s="211"/>
      <c r="I53" s="245"/>
      <c r="J53" s="211"/>
      <c r="K53" s="245"/>
      <c r="L53" s="211"/>
      <c r="M53" s="211"/>
      <c r="N53" s="211"/>
      <c r="O53" s="211"/>
      <c r="P53" s="211"/>
      <c r="Q53" s="211"/>
    </row>
    <row r="54" spans="1:63" ht="21.75" customHeight="1">
      <c r="B54" s="211"/>
      <c r="C54" s="211"/>
      <c r="D54" s="211"/>
      <c r="E54" s="211"/>
      <c r="F54" s="245"/>
      <c r="G54" s="211"/>
      <c r="H54" s="211"/>
      <c r="I54" s="245"/>
      <c r="J54" s="211"/>
      <c r="K54" s="247"/>
      <c r="L54" s="211"/>
      <c r="M54" s="211"/>
      <c r="N54" s="211"/>
      <c r="O54" s="211"/>
      <c r="P54" s="211"/>
      <c r="Q54" s="211"/>
    </row>
    <row r="55" spans="1:63">
      <c r="B55" s="211"/>
      <c r="C55" s="211"/>
      <c r="D55" s="211"/>
      <c r="E55" s="211"/>
      <c r="F55" s="245"/>
      <c r="G55" s="211"/>
      <c r="H55" s="211"/>
      <c r="I55" s="211"/>
      <c r="J55" s="211"/>
      <c r="K55" s="211"/>
      <c r="L55" s="211"/>
      <c r="M55" s="211"/>
      <c r="N55" s="211"/>
      <c r="O55" s="211"/>
      <c r="P55" s="211"/>
      <c r="Q55" s="211"/>
    </row>
    <row r="56" spans="1:63">
      <c r="B56" s="211"/>
      <c r="C56" s="211"/>
      <c r="D56" s="211"/>
      <c r="E56" s="211"/>
      <c r="F56" s="245"/>
      <c r="G56" s="211"/>
      <c r="H56" s="211"/>
      <c r="I56" s="211"/>
      <c r="J56" s="211"/>
      <c r="K56" s="211"/>
      <c r="L56" s="211"/>
      <c r="M56" s="211"/>
      <c r="N56" s="211"/>
      <c r="O56" s="211"/>
      <c r="P56" s="211"/>
      <c r="Q56" s="211"/>
    </row>
    <row r="57" spans="1:63">
      <c r="B57" s="211"/>
      <c r="C57" s="211"/>
      <c r="D57" s="211"/>
      <c r="E57" s="211"/>
      <c r="F57" s="245"/>
      <c r="G57" s="211"/>
      <c r="H57" s="211"/>
      <c r="I57" s="211"/>
      <c r="J57" s="211"/>
      <c r="K57" s="211"/>
      <c r="L57" s="211"/>
      <c r="M57" s="211"/>
      <c r="N57" s="211"/>
      <c r="O57" s="211"/>
      <c r="P57" s="211"/>
      <c r="Q57" s="211"/>
    </row>
    <row r="58" spans="1:63">
      <c r="B58" s="211"/>
      <c r="C58" s="211"/>
      <c r="D58" s="211"/>
      <c r="E58" s="211"/>
      <c r="F58" s="211"/>
      <c r="G58" s="211"/>
      <c r="H58" s="211"/>
      <c r="I58" s="211"/>
      <c r="J58" s="211"/>
      <c r="K58" s="211"/>
      <c r="L58" s="211"/>
      <c r="M58" s="211"/>
      <c r="N58" s="211"/>
      <c r="O58" s="211"/>
      <c r="P58" s="211"/>
      <c r="Q58" s="211"/>
    </row>
    <row r="59" spans="1:63">
      <c r="B59" s="211"/>
      <c r="C59" s="211"/>
      <c r="D59" s="211"/>
      <c r="E59" s="211"/>
      <c r="F59" s="211"/>
      <c r="G59" s="211"/>
      <c r="H59" s="211"/>
      <c r="I59" s="211"/>
      <c r="J59" s="211"/>
      <c r="K59" s="211"/>
      <c r="L59" s="211"/>
      <c r="M59" s="211"/>
      <c r="N59" s="211"/>
      <c r="O59" s="211"/>
      <c r="P59" s="211"/>
      <c r="Q59" s="211"/>
      <c r="R59" s="29"/>
      <c r="S59" s="29"/>
      <c r="T59" s="29"/>
      <c r="U59" s="29"/>
      <c r="V59" s="29"/>
      <c r="W59" s="29"/>
      <c r="X59" s="29"/>
      <c r="Y59" s="29"/>
      <c r="Z59" s="29"/>
    </row>
    <row r="60" spans="1:63">
      <c r="B60" s="211"/>
      <c r="C60" s="211"/>
      <c r="D60" s="211"/>
      <c r="E60" s="211"/>
      <c r="F60" s="211"/>
      <c r="G60" s="211"/>
      <c r="H60" s="211"/>
      <c r="I60" s="211"/>
      <c r="J60" s="211"/>
      <c r="K60" s="211"/>
      <c r="L60" s="211"/>
      <c r="M60" s="211"/>
      <c r="N60" s="211"/>
      <c r="O60" s="211"/>
      <c r="P60" s="211"/>
      <c r="Q60" s="211"/>
      <c r="R60" s="29"/>
      <c r="S60" s="29"/>
      <c r="T60" s="29"/>
      <c r="U60" s="29"/>
      <c r="V60" s="29"/>
      <c r="W60" s="29"/>
      <c r="X60" s="29"/>
      <c r="Y60" s="29"/>
      <c r="Z60" s="29"/>
    </row>
    <row r="61" spans="1:63">
      <c r="I61" s="29"/>
      <c r="J61" s="29"/>
      <c r="K61" s="29"/>
      <c r="L61" s="29"/>
      <c r="M61" s="29"/>
      <c r="N61" s="29"/>
      <c r="O61" s="29"/>
      <c r="P61" s="29"/>
      <c r="Q61" s="29"/>
      <c r="R61" s="29"/>
      <c r="S61" s="29"/>
      <c r="T61" s="29"/>
      <c r="U61" s="29"/>
      <c r="V61" s="29"/>
      <c r="W61" s="29"/>
      <c r="X61" s="29"/>
      <c r="Y61" s="29"/>
      <c r="Z61" s="29"/>
    </row>
    <row r="62" spans="1:63">
      <c r="I62" s="29"/>
      <c r="J62" s="29"/>
      <c r="K62" s="29"/>
      <c r="L62" s="29"/>
      <c r="M62" s="29"/>
      <c r="N62" s="29"/>
      <c r="O62" s="29"/>
      <c r="P62" s="29"/>
      <c r="Q62" s="29"/>
      <c r="R62" s="29"/>
      <c r="S62" s="29"/>
      <c r="T62" s="29"/>
      <c r="U62" s="29"/>
      <c r="V62" s="29"/>
      <c r="W62" s="29"/>
      <c r="X62" s="29"/>
      <c r="Y62" s="29"/>
      <c r="Z62" s="29"/>
    </row>
    <row r="63" spans="1:63">
      <c r="I63" s="29"/>
      <c r="J63" s="29"/>
      <c r="K63" s="29"/>
      <c r="L63" s="29"/>
      <c r="M63" s="29"/>
      <c r="N63" s="29"/>
      <c r="O63" s="29"/>
      <c r="P63" s="29"/>
      <c r="Q63" s="29"/>
      <c r="R63" s="29"/>
      <c r="S63" s="29"/>
      <c r="T63" s="29"/>
      <c r="U63" s="29"/>
      <c r="V63" s="29"/>
      <c r="W63" s="29"/>
      <c r="X63" s="29"/>
      <c r="Y63" s="29"/>
      <c r="Z63" s="29"/>
    </row>
    <row r="64" spans="1:63">
      <c r="I64" s="29"/>
      <c r="J64" s="29"/>
      <c r="K64" s="29"/>
      <c r="L64" s="29"/>
      <c r="M64" s="29"/>
      <c r="N64" s="29"/>
      <c r="O64" s="29"/>
      <c r="P64" s="29"/>
      <c r="Q64" s="29"/>
      <c r="R64" s="29"/>
      <c r="S64" s="29"/>
      <c r="T64" s="29"/>
      <c r="U64" s="29"/>
      <c r="V64" s="29"/>
      <c r="W64" s="29"/>
      <c r="X64" s="29"/>
      <c r="Y64" s="29"/>
      <c r="Z64" s="29"/>
    </row>
    <row r="65" spans="9:26">
      <c r="I65" s="29"/>
      <c r="J65" s="29"/>
      <c r="K65" s="29"/>
      <c r="L65" s="29"/>
      <c r="M65" s="29"/>
      <c r="N65" s="29"/>
      <c r="O65" s="29"/>
      <c r="P65" s="29"/>
      <c r="Q65" s="29"/>
      <c r="R65" s="29"/>
      <c r="S65" s="29"/>
      <c r="T65" s="29"/>
      <c r="U65" s="29"/>
      <c r="V65" s="29"/>
      <c r="W65" s="29"/>
      <c r="X65" s="29"/>
      <c r="Y65" s="29"/>
      <c r="Z65" s="29"/>
    </row>
    <row r="66" spans="9:26">
      <c r="I66" s="29"/>
      <c r="J66" s="29"/>
      <c r="K66" s="29"/>
      <c r="L66" s="29"/>
      <c r="M66" s="29"/>
      <c r="N66" s="29"/>
      <c r="O66" s="29"/>
      <c r="P66" s="29"/>
      <c r="Q66" s="29"/>
      <c r="R66" s="29"/>
      <c r="S66" s="29"/>
      <c r="T66" s="29"/>
      <c r="U66" s="29"/>
      <c r="V66" s="29"/>
      <c r="W66" s="29"/>
      <c r="X66" s="29"/>
      <c r="Y66" s="29"/>
      <c r="Z66" s="29"/>
    </row>
    <row r="67" spans="9:26">
      <c r="I67" s="29"/>
      <c r="J67" s="29"/>
      <c r="K67" s="29"/>
      <c r="L67" s="29"/>
      <c r="M67" s="29"/>
      <c r="N67" s="29"/>
      <c r="O67" s="29"/>
      <c r="P67" s="29"/>
      <c r="Q67" s="29"/>
      <c r="R67" s="29"/>
      <c r="S67" s="29"/>
      <c r="T67" s="29"/>
      <c r="U67" s="29"/>
      <c r="V67" s="29"/>
      <c r="W67" s="29"/>
      <c r="X67" s="29"/>
      <c r="Y67" s="29"/>
      <c r="Z67" s="29"/>
    </row>
    <row r="68" spans="9:26">
      <c r="I68" s="29"/>
      <c r="J68" s="29"/>
      <c r="K68" s="29"/>
      <c r="L68" s="29"/>
      <c r="M68" s="29"/>
      <c r="N68" s="29"/>
      <c r="O68" s="29"/>
      <c r="P68" s="29"/>
      <c r="Q68" s="29"/>
      <c r="R68" s="29"/>
      <c r="S68" s="29"/>
      <c r="T68" s="29"/>
      <c r="U68" s="29"/>
      <c r="V68" s="29"/>
      <c r="W68" s="29"/>
      <c r="X68" s="29"/>
      <c r="Y68" s="29"/>
      <c r="Z68" s="29"/>
    </row>
    <row r="69" spans="9:26">
      <c r="I69" s="29"/>
      <c r="J69" s="29"/>
      <c r="K69" s="29"/>
      <c r="L69" s="29"/>
      <c r="M69" s="29"/>
      <c r="N69" s="29"/>
      <c r="O69" s="29"/>
      <c r="P69" s="29"/>
      <c r="Q69" s="29"/>
      <c r="R69" s="29"/>
      <c r="S69" s="29"/>
      <c r="T69" s="29"/>
      <c r="U69" s="29"/>
      <c r="V69" s="29"/>
      <c r="W69" s="29"/>
      <c r="X69" s="29"/>
      <c r="Y69" s="29"/>
      <c r="Z69" s="29"/>
    </row>
    <row r="70" spans="9:26">
      <c r="I70" s="29"/>
      <c r="J70" s="29"/>
      <c r="K70" s="29"/>
      <c r="L70" s="29"/>
      <c r="M70" s="29"/>
      <c r="N70" s="29"/>
      <c r="O70" s="29"/>
      <c r="P70" s="29"/>
      <c r="Q70" s="29"/>
      <c r="R70" s="29"/>
      <c r="S70" s="29"/>
      <c r="T70" s="29"/>
      <c r="U70" s="29"/>
      <c r="V70" s="29"/>
      <c r="W70" s="29"/>
      <c r="X70" s="29"/>
      <c r="Y70" s="29"/>
      <c r="Z70" s="29"/>
    </row>
  </sheetData>
  <mergeCells count="10">
    <mergeCell ref="B26:C26"/>
    <mergeCell ref="B27:C27"/>
    <mergeCell ref="B22:B25"/>
    <mergeCell ref="D4:F4"/>
    <mergeCell ref="B2:AL2"/>
    <mergeCell ref="B7:B8"/>
    <mergeCell ref="B12:B16"/>
    <mergeCell ref="B17:B21"/>
    <mergeCell ref="B9:B11"/>
    <mergeCell ref="Z4:AD4"/>
  </mergeCells>
  <phoneticPr fontId="5"/>
  <printOptions horizontalCentered="1"/>
  <pageMargins left="0.39370078740157483" right="0.39370078740157483" top="0.78740157480314965" bottom="0.19685039370078741" header="0.11811023622047245" footer="0.11811023622047245"/>
  <pageSetup paperSize="8" scale="39" orientation="landscape" cellComments="asDisplayed"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2:BM70"/>
  <sheetViews>
    <sheetView topLeftCell="B1" zoomScale="75" zoomScaleNormal="75" workbookViewId="0">
      <pane xSplit="2" ySplit="6" topLeftCell="D16" activePane="bottomRight" state="frozen"/>
      <selection activeCell="C11" sqref="C11"/>
      <selection pane="topRight" activeCell="C11" sqref="C11"/>
      <selection pane="bottomLeft" activeCell="C11" sqref="C11"/>
      <selection pane="bottomRight" activeCell="K20" sqref="K20"/>
    </sheetView>
  </sheetViews>
  <sheetFormatPr defaultColWidth="10.28515625" defaultRowHeight="14.25" outlineLevelCol="1"/>
  <cols>
    <col min="1" max="1" width="10.28515625" style="1" customWidth="1"/>
    <col min="2" max="2" width="5.85546875" style="1" customWidth="1"/>
    <col min="3" max="3" width="23" style="1" customWidth="1"/>
    <col min="4" max="4" width="15.5703125" style="1" customWidth="1"/>
    <col min="5" max="5" width="16.140625" style="1" customWidth="1"/>
    <col min="6" max="6" width="14" style="1" customWidth="1"/>
    <col min="7" max="7" width="14.140625" style="1" customWidth="1"/>
    <col min="8" max="8" width="14.140625" style="1" hidden="1" customWidth="1"/>
    <col min="9" max="9" width="14.42578125" style="1" customWidth="1"/>
    <col min="10" max="10" width="14.42578125" style="1" hidden="1" customWidth="1"/>
    <col min="11" max="11" width="15.85546875" style="1" customWidth="1"/>
    <col min="12" max="12" width="14.42578125" style="1" customWidth="1"/>
    <col min="13" max="13" width="21.28515625" style="1" customWidth="1"/>
    <col min="14" max="14" width="14.42578125" style="1" hidden="1" customWidth="1"/>
    <col min="15" max="15" width="14.42578125" style="1" customWidth="1"/>
    <col min="16" max="16" width="14.42578125" style="1" hidden="1" customWidth="1"/>
    <col min="17" max="17" width="14.42578125" style="1" customWidth="1"/>
    <col min="18" max="19" width="15" style="1" customWidth="1"/>
    <col min="20" max="21" width="14.42578125" style="1" customWidth="1"/>
    <col min="22" max="22" width="9.140625" style="1" customWidth="1"/>
    <col min="23" max="24" width="14.42578125" style="1" customWidth="1"/>
    <col min="25" max="25" width="26.28515625" style="1" customWidth="1"/>
    <col min="26" max="30" width="14.42578125" style="1" customWidth="1"/>
    <col min="31" max="36" width="16" style="1" customWidth="1"/>
    <col min="37" max="37" width="14.42578125" style="1" customWidth="1"/>
    <col min="38" max="38" width="15.42578125" style="1" customWidth="1"/>
    <col min="39" max="39" width="29.28515625" style="1" customWidth="1"/>
    <col min="40" max="41" width="17.85546875" style="1" customWidth="1"/>
    <col min="42" max="42" width="17.140625" style="1" customWidth="1"/>
    <col min="43" max="43" width="17" style="1" customWidth="1" outlineLevel="1"/>
    <col min="44" max="45" width="17" style="1" customWidth="1"/>
    <col min="46" max="46" width="10.28515625" style="1" customWidth="1"/>
    <col min="47" max="47" width="16.140625" style="1" customWidth="1"/>
    <col min="48" max="48" width="18.140625" style="1" customWidth="1"/>
    <col min="49" max="50" width="19.140625" style="1" customWidth="1"/>
    <col min="51" max="52" width="16.140625" style="1" customWidth="1" outlineLevel="1"/>
    <col min="53" max="56" width="18.140625" style="1" customWidth="1" outlineLevel="1"/>
    <col min="57" max="57" width="15.28515625" style="2" customWidth="1"/>
    <col min="58" max="58" width="19.140625" style="1" customWidth="1"/>
    <col min="59" max="61" width="19.140625" style="1" customWidth="1" outlineLevel="1"/>
    <col min="62" max="62" width="43.28515625" style="1" customWidth="1"/>
    <col min="63" max="63" width="19.140625" style="1" hidden="1" customWidth="1"/>
    <col min="64" max="65" width="19.140625" style="1" customWidth="1"/>
    <col min="66" max="16384" width="10.28515625" style="1"/>
  </cols>
  <sheetData>
    <row r="2" spans="2:65">
      <c r="B2" s="1163"/>
      <c r="C2" s="1163"/>
      <c r="D2" s="1163"/>
      <c r="E2" s="1163"/>
      <c r="F2" s="1163"/>
      <c r="G2" s="1163"/>
      <c r="H2" s="1163"/>
      <c r="I2" s="1163"/>
      <c r="J2" s="1163"/>
      <c r="K2" s="1163"/>
      <c r="L2" s="1163"/>
      <c r="M2" s="1163"/>
      <c r="N2" s="1163"/>
      <c r="O2" s="1163"/>
      <c r="P2" s="1163"/>
      <c r="Q2" s="1163"/>
      <c r="R2" s="1163"/>
      <c r="S2" s="1163"/>
      <c r="T2" s="1163"/>
      <c r="U2" s="1163"/>
      <c r="V2" s="1163"/>
      <c r="W2" s="1163"/>
      <c r="X2" s="1163"/>
      <c r="Y2" s="1163"/>
      <c r="Z2" s="1163"/>
      <c r="AA2" s="1163"/>
      <c r="AB2" s="1163"/>
      <c r="AC2" s="1163"/>
      <c r="AD2" s="1163"/>
      <c r="AE2" s="1163"/>
      <c r="AF2" s="1163"/>
      <c r="AG2" s="1163"/>
      <c r="AH2" s="1163"/>
      <c r="AI2" s="1163"/>
      <c r="AJ2" s="1163"/>
      <c r="AK2" s="1163"/>
      <c r="AL2" s="1163"/>
      <c r="BK2" s="3"/>
    </row>
    <row r="3" spans="2:65" ht="31.5" thickBot="1">
      <c r="B3" s="254" t="s">
        <v>111</v>
      </c>
      <c r="AA3" s="3"/>
      <c r="AB3" s="3"/>
      <c r="AC3" s="3"/>
      <c r="AK3" s="4"/>
      <c r="AL3" s="4"/>
      <c r="AN3" s="1" t="s">
        <v>3</v>
      </c>
    </row>
    <row r="4" spans="2:65" s="222" customFormat="1" ht="24" customHeight="1" thickBot="1">
      <c r="D4" s="1164" t="s">
        <v>4</v>
      </c>
      <c r="E4" s="1165"/>
      <c r="F4" s="1165"/>
      <c r="G4" s="224"/>
      <c r="H4" s="224"/>
      <c r="I4" s="223" t="s">
        <v>0</v>
      </c>
      <c r="J4" s="224"/>
      <c r="K4" s="224"/>
      <c r="L4" s="224"/>
      <c r="M4" s="224"/>
      <c r="N4" s="224"/>
      <c r="O4" s="224"/>
      <c r="P4" s="224"/>
      <c r="Q4" s="224"/>
      <c r="R4" s="224"/>
      <c r="S4" s="224"/>
      <c r="T4" s="225"/>
      <c r="U4" s="231" t="s">
        <v>98</v>
      </c>
      <c r="V4" s="226"/>
      <c r="W4" s="227"/>
      <c r="X4" s="228" t="s">
        <v>99</v>
      </c>
      <c r="Y4" s="229" t="s">
        <v>114</v>
      </c>
      <c r="Z4" s="1174" t="s">
        <v>100</v>
      </c>
      <c r="AA4" s="1175"/>
      <c r="AB4" s="1175"/>
      <c r="AC4" s="1175"/>
      <c r="AD4" s="1176"/>
      <c r="AE4" s="224" t="s">
        <v>101</v>
      </c>
      <c r="AF4" s="224"/>
      <c r="AG4" s="224"/>
      <c r="AH4" s="224"/>
      <c r="AI4" s="224"/>
      <c r="AJ4" s="224"/>
      <c r="AK4" s="232" t="s">
        <v>102</v>
      </c>
      <c r="AL4" s="225"/>
      <c r="AY4" s="222" t="s">
        <v>5</v>
      </c>
      <c r="BE4" s="230"/>
    </row>
    <row r="5" spans="2:65" s="2" customFormat="1" ht="57.75" customHeight="1" thickBot="1">
      <c r="B5" s="7"/>
      <c r="C5" s="6"/>
      <c r="D5" s="8" t="s">
        <v>153</v>
      </c>
      <c r="E5" s="9" t="s">
        <v>7</v>
      </c>
      <c r="F5" s="10" t="s">
        <v>154</v>
      </c>
      <c r="G5" s="11" t="s">
        <v>1</v>
      </c>
      <c r="H5" s="235"/>
      <c r="I5" s="12" t="s">
        <v>155</v>
      </c>
      <c r="J5" s="9" t="s">
        <v>10</v>
      </c>
      <c r="K5" s="13" t="s">
        <v>156</v>
      </c>
      <c r="L5" s="13" t="s">
        <v>157</v>
      </c>
      <c r="M5" s="13" t="s">
        <v>158</v>
      </c>
      <c r="N5" s="14" t="s">
        <v>1</v>
      </c>
      <c r="O5" s="14" t="s">
        <v>14</v>
      </c>
      <c r="P5" s="8" t="s">
        <v>15</v>
      </c>
      <c r="Q5" s="15" t="s">
        <v>16</v>
      </c>
      <c r="R5" s="16" t="s">
        <v>160</v>
      </c>
      <c r="S5" s="17" t="s">
        <v>161</v>
      </c>
      <c r="T5" s="11" t="s">
        <v>1</v>
      </c>
      <c r="U5" s="11" t="s">
        <v>19</v>
      </c>
      <c r="V5" s="18" t="s">
        <v>20</v>
      </c>
      <c r="W5" s="11" t="s">
        <v>21</v>
      </c>
      <c r="X5" s="19" t="s">
        <v>22</v>
      </c>
      <c r="Y5" s="20" t="s">
        <v>23</v>
      </c>
      <c r="Z5" s="12" t="s">
        <v>24</v>
      </c>
      <c r="AA5" s="21" t="s">
        <v>25</v>
      </c>
      <c r="AB5" s="21" t="s">
        <v>26</v>
      </c>
      <c r="AC5" s="8" t="s">
        <v>27</v>
      </c>
      <c r="AD5" s="22" t="s">
        <v>28</v>
      </c>
      <c r="AE5" s="23" t="s">
        <v>29</v>
      </c>
      <c r="AF5" s="14" t="s">
        <v>30</v>
      </c>
      <c r="AG5" s="24" t="s">
        <v>31</v>
      </c>
      <c r="AH5" s="25" t="s">
        <v>95</v>
      </c>
      <c r="AI5" s="25" t="s">
        <v>96</v>
      </c>
      <c r="AJ5" s="26" t="s">
        <v>32</v>
      </c>
      <c r="AK5" s="27" t="s">
        <v>103</v>
      </c>
      <c r="AL5" s="27" t="s">
        <v>104</v>
      </c>
      <c r="AN5" s="8" t="s">
        <v>152</v>
      </c>
      <c r="AO5" s="8" t="s">
        <v>81</v>
      </c>
      <c r="AP5" s="9" t="s">
        <v>82</v>
      </c>
      <c r="AQ5" s="9" t="s">
        <v>83</v>
      </c>
      <c r="AR5" s="28" t="s">
        <v>33</v>
      </c>
      <c r="AS5" s="28" t="s">
        <v>34</v>
      </c>
      <c r="AU5" s="8" t="s">
        <v>159</v>
      </c>
      <c r="AV5" s="28"/>
      <c r="AW5" s="28" t="s">
        <v>33</v>
      </c>
      <c r="AX5" s="29"/>
      <c r="AY5" s="8" t="s">
        <v>37</v>
      </c>
      <c r="AZ5" s="9" t="s">
        <v>38</v>
      </c>
      <c r="BA5" s="9" t="s">
        <v>39</v>
      </c>
      <c r="BB5" s="5" t="s">
        <v>33</v>
      </c>
      <c r="BC5" s="30"/>
      <c r="BD5" s="30"/>
      <c r="BE5" s="8" t="s">
        <v>40</v>
      </c>
      <c r="BF5" s="8" t="s">
        <v>41</v>
      </c>
      <c r="BG5" s="8" t="s">
        <v>42</v>
      </c>
      <c r="BH5" s="31" t="s">
        <v>43</v>
      </c>
      <c r="BI5" s="31" t="s">
        <v>44</v>
      </c>
      <c r="BJ5" s="32"/>
      <c r="BK5" s="33" t="s">
        <v>45</v>
      </c>
      <c r="BL5" s="33" t="s">
        <v>46</v>
      </c>
      <c r="BM5" s="33" t="s">
        <v>47</v>
      </c>
    </row>
    <row r="6" spans="2:65" ht="15.75" customHeight="1" thickBot="1">
      <c r="B6" s="35"/>
      <c r="C6" s="36"/>
      <c r="D6" s="37"/>
      <c r="E6" s="38"/>
      <c r="F6" s="39"/>
      <c r="G6" s="40"/>
      <c r="H6" s="236"/>
      <c r="I6" s="41"/>
      <c r="J6" s="42"/>
      <c r="K6" s="42"/>
      <c r="L6" s="42"/>
      <c r="M6" s="42"/>
      <c r="N6" s="43"/>
      <c r="O6" s="43"/>
      <c r="P6" s="43"/>
      <c r="Q6" s="44"/>
      <c r="R6" s="45"/>
      <c r="S6" s="46"/>
      <c r="T6" s="47"/>
      <c r="U6" s="40"/>
      <c r="V6" s="48"/>
      <c r="W6" s="40"/>
      <c r="X6" s="49"/>
      <c r="Y6" s="50"/>
      <c r="Z6" s="41"/>
      <c r="AA6" s="51"/>
      <c r="AB6" s="51"/>
      <c r="AC6" s="43"/>
      <c r="AD6" s="52"/>
      <c r="AE6" s="53"/>
      <c r="AF6" s="54"/>
      <c r="AG6" s="55"/>
      <c r="AH6" s="56"/>
      <c r="AI6" s="56"/>
      <c r="AJ6" s="57"/>
      <c r="AK6" s="58"/>
      <c r="AL6" s="58"/>
      <c r="AN6" s="37"/>
      <c r="AO6" s="37"/>
      <c r="AP6" s="38"/>
      <c r="AQ6" s="38"/>
      <c r="AR6" s="38"/>
      <c r="AS6" s="38"/>
      <c r="AU6" s="37"/>
      <c r="AV6" s="38"/>
      <c r="AW6" s="38"/>
      <c r="AX6" s="39"/>
      <c r="AY6" s="59"/>
      <c r="AZ6" s="38"/>
      <c r="BA6" s="38"/>
      <c r="BB6" s="38"/>
      <c r="BC6" s="39"/>
      <c r="BD6" s="39"/>
      <c r="BE6" s="37"/>
      <c r="BF6" s="37"/>
      <c r="BG6" s="37"/>
      <c r="BH6" s="60"/>
      <c r="BI6" s="60"/>
      <c r="BJ6" s="60"/>
      <c r="BK6" s="37"/>
      <c r="BL6" s="37"/>
      <c r="BM6" s="37"/>
    </row>
    <row r="7" spans="2:65" ht="0.75" customHeight="1">
      <c r="B7" s="1172" t="s">
        <v>48</v>
      </c>
      <c r="C7" s="77"/>
      <c r="D7" s="77"/>
      <c r="E7" s="36"/>
      <c r="F7" s="78"/>
      <c r="G7" s="79"/>
      <c r="H7" s="237"/>
      <c r="I7" s="80"/>
      <c r="J7" s="81"/>
      <c r="K7" s="81"/>
      <c r="L7" s="81"/>
      <c r="M7" s="81"/>
      <c r="N7" s="77">
        <f>SUM(I7:M7)/1000</f>
        <v>0</v>
      </c>
      <c r="O7" s="77"/>
      <c r="P7" s="77"/>
      <c r="Q7" s="82"/>
      <c r="R7" s="83"/>
      <c r="S7" s="84"/>
      <c r="T7" s="79"/>
      <c r="U7" s="79"/>
      <c r="V7" s="85"/>
      <c r="W7" s="79"/>
      <c r="X7" s="86"/>
      <c r="Y7" s="87"/>
      <c r="Z7" s="80"/>
      <c r="AA7" s="88"/>
      <c r="AB7" s="88"/>
      <c r="AC7" s="77"/>
      <c r="AD7" s="89"/>
      <c r="AE7" s="80"/>
      <c r="AF7" s="77"/>
      <c r="AG7" s="89"/>
      <c r="AH7" s="79"/>
      <c r="AI7" s="79"/>
      <c r="AJ7" s="90"/>
      <c r="AK7" s="91"/>
      <c r="AL7" s="91"/>
      <c r="AN7" s="77"/>
      <c r="AO7" s="77"/>
      <c r="AP7" s="36"/>
      <c r="AQ7" s="36"/>
      <c r="AR7" s="36"/>
      <c r="AS7" s="36"/>
      <c r="AU7" s="77"/>
      <c r="AV7" s="36"/>
      <c r="AW7" s="36"/>
      <c r="AX7" s="29"/>
      <c r="AY7" s="77"/>
      <c r="AZ7" s="36"/>
      <c r="BA7" s="36"/>
      <c r="BB7" s="36"/>
      <c r="BC7" s="29"/>
      <c r="BD7" s="29"/>
      <c r="BE7" s="92"/>
      <c r="BF7" s="77"/>
      <c r="BG7" s="77"/>
      <c r="BH7" s="93"/>
      <c r="BI7" s="93"/>
      <c r="BJ7" s="93"/>
      <c r="BK7" s="77"/>
      <c r="BL7" s="77"/>
      <c r="BM7" s="77"/>
    </row>
    <row r="8" spans="2:65" ht="39" customHeight="1">
      <c r="B8" s="1173"/>
      <c r="C8" s="94" t="s">
        <v>49</v>
      </c>
      <c r="D8" s="94" t="e">
        <f>#REF!</f>
        <v>#REF!</v>
      </c>
      <c r="E8" s="95" t="e">
        <f>#REF!</f>
        <v>#REF!</v>
      </c>
      <c r="F8" s="96" t="e">
        <f>#REF!</f>
        <v>#REF!</v>
      </c>
      <c r="G8" s="97" t="e">
        <f>SUM(E8:F8)</f>
        <v>#REF!</v>
      </c>
      <c r="H8" s="238"/>
      <c r="I8" s="98" t="e">
        <f>#REF!</f>
        <v>#REF!</v>
      </c>
      <c r="J8" s="99" t="e">
        <f>#REF!</f>
        <v>#REF!</v>
      </c>
      <c r="K8" s="99" t="e">
        <f>#REF!</f>
        <v>#REF!</v>
      </c>
      <c r="L8" s="99" t="e">
        <f>#REF!</f>
        <v>#REF!</v>
      </c>
      <c r="M8" s="99" t="e">
        <f>#REF!</f>
        <v>#REF!</v>
      </c>
      <c r="N8" s="94" t="e">
        <f>#REF!</f>
        <v>#REF!</v>
      </c>
      <c r="O8" s="94" t="e">
        <f>#REF!</f>
        <v>#REF!</v>
      </c>
      <c r="P8" s="94" t="e">
        <f>#REF!</f>
        <v>#REF!</v>
      </c>
      <c r="Q8" s="100" t="e">
        <f>#REF!</f>
        <v>#REF!</v>
      </c>
      <c r="R8" s="101" t="e">
        <f>#REF!</f>
        <v>#REF!</v>
      </c>
      <c r="S8" s="102" t="e">
        <f>#REF!</f>
        <v>#REF!</v>
      </c>
      <c r="T8" s="97" t="e">
        <f>I8-J8+K8+L8+M8+Q8+R8+S8</f>
        <v>#REF!</v>
      </c>
      <c r="U8" s="97" t="e">
        <f>G8-T8</f>
        <v>#REF!</v>
      </c>
      <c r="V8" s="103" t="e">
        <f t="shared" ref="V8:V25" si="0">U8/G8</f>
        <v>#REF!</v>
      </c>
      <c r="W8" s="97" t="e">
        <f t="shared" ref="W8:W25" si="1">MAX((U8*0.4),0)</f>
        <v>#REF!</v>
      </c>
      <c r="X8" s="104" t="e">
        <f t="shared" ref="X8:X25" si="2">U8-W8</f>
        <v>#REF!</v>
      </c>
      <c r="Y8" s="105" t="e">
        <f t="shared" ref="Y8:Y25" si="3">SUM(X8,Q8)</f>
        <v>#REF!</v>
      </c>
      <c r="Z8" s="98" t="e">
        <f t="shared" ref="Z8:Z25" si="4">$Y8/5%</f>
        <v>#REF!</v>
      </c>
      <c r="AA8" s="106" t="e">
        <f t="shared" ref="AA8:AA25" si="5">$Y8/6.66%</f>
        <v>#REF!</v>
      </c>
      <c r="AB8" s="106" t="e">
        <f t="shared" ref="AB8:AB25" si="6">$Y8/10%</f>
        <v>#REF!</v>
      </c>
      <c r="AC8" s="94" t="e">
        <f t="shared" ref="AC8:AC25" si="7">$Y8/15%</f>
        <v>#REF!</v>
      </c>
      <c r="AD8" s="107" t="e">
        <f t="shared" ref="AD8:AD25" si="8">$Y8/20%</f>
        <v>#REF!</v>
      </c>
      <c r="AE8" s="98" t="e">
        <f>#REF!</f>
        <v>#REF!</v>
      </c>
      <c r="AF8" s="94" t="e">
        <f>#REF!</f>
        <v>#REF!</v>
      </c>
      <c r="AG8" s="107" t="e">
        <f>#REF!</f>
        <v>#REF!</v>
      </c>
      <c r="AH8" s="97" t="e">
        <f>#REF!</f>
        <v>#REF!</v>
      </c>
      <c r="AI8" s="97" t="e">
        <f>#REF!</f>
        <v>#REF!</v>
      </c>
      <c r="AJ8" s="108" t="e">
        <f t="shared" ref="AJ8:AJ25" si="9">SUM(AE8:AI8)</f>
        <v>#REF!</v>
      </c>
      <c r="AK8" s="109" t="e">
        <f t="shared" ref="AK8:AK25" si="10">IF((AA8-AJ8)&gt;0,"○","×")</f>
        <v>#REF!</v>
      </c>
      <c r="AL8" s="109" t="e">
        <f t="shared" ref="AL8:AL25" si="11">IF((AB8-AJ8)&gt;0,"○","×")</f>
        <v>#REF!</v>
      </c>
      <c r="AN8" s="94">
        <v>109666</v>
      </c>
      <c r="AO8" s="94">
        <v>111112</v>
      </c>
      <c r="AP8" s="95">
        <v>115169</v>
      </c>
      <c r="AQ8" s="95">
        <v>100771</v>
      </c>
      <c r="AR8" s="95">
        <f>SUM(AN8:AP8)</f>
        <v>335947</v>
      </c>
      <c r="AS8" s="95">
        <f>AR8/3</f>
        <v>111982.33333333333</v>
      </c>
      <c r="AU8" s="94">
        <v>1759</v>
      </c>
      <c r="AV8" s="95"/>
      <c r="AW8" s="95">
        <f t="shared" ref="AW8:AW25" si="12">SUM(AU8:AV8)</f>
        <v>1759</v>
      </c>
      <c r="AX8" s="29"/>
      <c r="AY8" s="94">
        <v>277234</v>
      </c>
      <c r="AZ8" s="95">
        <v>35408</v>
      </c>
      <c r="BA8" s="95"/>
      <c r="BB8" s="95">
        <v>328875</v>
      </c>
      <c r="BC8" s="110">
        <f>AY8/BB8</f>
        <v>0.84297681489927789</v>
      </c>
      <c r="BD8" s="111" t="e">
        <f>AJ8*BC8*0.04</f>
        <v>#REF!</v>
      </c>
      <c r="BE8" s="112" t="s">
        <v>50</v>
      </c>
      <c r="BF8" s="94">
        <v>163</v>
      </c>
      <c r="BG8" s="94"/>
      <c r="BH8" s="113" t="e">
        <f t="shared" ref="BH8:BH25" si="13">I8/$BF8</f>
        <v>#REF!</v>
      </c>
      <c r="BI8" s="113" t="e">
        <f t="shared" ref="BI8:BI18" si="14">I8/$BG8</f>
        <v>#REF!</v>
      </c>
      <c r="BJ8" s="114" t="s">
        <v>51</v>
      </c>
      <c r="BK8" s="94" t="e">
        <f>K8/$BF$8</f>
        <v>#REF!</v>
      </c>
      <c r="BL8" s="94" t="e">
        <f>U8/$BF$8</f>
        <v>#REF!</v>
      </c>
      <c r="BM8" s="94" t="e">
        <f>Y8/$BF$8</f>
        <v>#REF!</v>
      </c>
    </row>
    <row r="9" spans="2:65" ht="39" customHeight="1">
      <c r="B9" s="1169" t="s">
        <v>52</v>
      </c>
      <c r="C9" s="115" t="s">
        <v>53</v>
      </c>
      <c r="D9" s="115" t="e">
        <f>#REF!</f>
        <v>#REF!</v>
      </c>
      <c r="E9" s="116" t="e">
        <f>#REF!</f>
        <v>#REF!</v>
      </c>
      <c r="F9" s="117" t="e">
        <f>#REF!</f>
        <v>#REF!</v>
      </c>
      <c r="G9" s="118" t="e">
        <f>SUM(E9:F9)</f>
        <v>#REF!</v>
      </c>
      <c r="H9" s="239"/>
      <c r="I9" s="119" t="e">
        <f>#REF!</f>
        <v>#REF!</v>
      </c>
      <c r="J9" s="116" t="e">
        <f>#REF!</f>
        <v>#REF!</v>
      </c>
      <c r="K9" s="99" t="e">
        <f>#REF!</f>
        <v>#REF!</v>
      </c>
      <c r="L9" s="116" t="e">
        <f>#REF!</f>
        <v>#REF!</v>
      </c>
      <c r="M9" s="313" t="e">
        <f>#REF!</f>
        <v>#REF!</v>
      </c>
      <c r="N9" s="114" t="e">
        <f>#REF!</f>
        <v>#REF!</v>
      </c>
      <c r="O9" s="114" t="e">
        <f>#REF!</f>
        <v>#REF!</v>
      </c>
      <c r="P9" s="115" t="e">
        <f>#REF!</f>
        <v>#REF!</v>
      </c>
      <c r="Q9" s="120" t="e">
        <f>#REF!</f>
        <v>#REF!</v>
      </c>
      <c r="R9" s="121" t="e">
        <f>#REF!</f>
        <v>#REF!</v>
      </c>
      <c r="S9" s="122" t="e">
        <f>#REF!</f>
        <v>#REF!</v>
      </c>
      <c r="T9" s="97" t="e">
        <f>I9-J9+K9+L9+M9+Q9+R9+S9</f>
        <v>#REF!</v>
      </c>
      <c r="U9" s="118" t="e">
        <f>G9-T9</f>
        <v>#REF!</v>
      </c>
      <c r="V9" s="123" t="e">
        <f t="shared" si="0"/>
        <v>#REF!</v>
      </c>
      <c r="W9" s="118" t="e">
        <f t="shared" si="1"/>
        <v>#REF!</v>
      </c>
      <c r="X9" s="124" t="e">
        <f t="shared" si="2"/>
        <v>#REF!</v>
      </c>
      <c r="Y9" s="125" t="e">
        <f t="shared" si="3"/>
        <v>#REF!</v>
      </c>
      <c r="Z9" s="119" t="e">
        <f t="shared" si="4"/>
        <v>#REF!</v>
      </c>
      <c r="AA9" s="126" t="e">
        <f t="shared" si="5"/>
        <v>#REF!</v>
      </c>
      <c r="AB9" s="126" t="e">
        <f t="shared" si="6"/>
        <v>#REF!</v>
      </c>
      <c r="AC9" s="115" t="e">
        <f t="shared" si="7"/>
        <v>#REF!</v>
      </c>
      <c r="AD9" s="107" t="e">
        <f t="shared" si="8"/>
        <v>#REF!</v>
      </c>
      <c r="AE9" s="119" t="e">
        <f>#REF!</f>
        <v>#REF!</v>
      </c>
      <c r="AF9" s="115" t="e">
        <f>#REF!</f>
        <v>#REF!</v>
      </c>
      <c r="AG9" s="107" t="e">
        <f>#REF!</f>
        <v>#REF!</v>
      </c>
      <c r="AH9" s="118" t="e">
        <f>#REF!</f>
        <v>#REF!</v>
      </c>
      <c r="AI9" s="118" t="e">
        <f>#REF!</f>
        <v>#REF!</v>
      </c>
      <c r="AJ9" s="127" t="e">
        <f t="shared" si="9"/>
        <v>#REF!</v>
      </c>
      <c r="AK9" s="128" t="e">
        <f t="shared" si="10"/>
        <v>#REF!</v>
      </c>
      <c r="AL9" s="128" t="e">
        <f t="shared" si="11"/>
        <v>#REF!</v>
      </c>
      <c r="AN9" s="115">
        <v>32728</v>
      </c>
      <c r="AO9" s="115">
        <v>34046</v>
      </c>
      <c r="AP9" s="116">
        <v>34816</v>
      </c>
      <c r="AQ9" s="116">
        <v>35871</v>
      </c>
      <c r="AR9" s="116">
        <f>SUM(AN9:AP9)</f>
        <v>101590</v>
      </c>
      <c r="AS9" s="116">
        <f t="shared" ref="AS9:AS20" si="15">AR9/3</f>
        <v>33863.333333333336</v>
      </c>
      <c r="AU9" s="115">
        <v>6</v>
      </c>
      <c r="AV9" s="116"/>
      <c r="AW9" s="116">
        <f t="shared" si="12"/>
        <v>6</v>
      </c>
      <c r="AX9" s="29"/>
      <c r="AY9" s="115">
        <v>53762</v>
      </c>
      <c r="AZ9" s="116">
        <v>915</v>
      </c>
      <c r="BA9" s="116"/>
      <c r="BB9" s="116">
        <v>59310</v>
      </c>
      <c r="BC9" s="110">
        <f>AY9/BB9</f>
        <v>0.90645759568369588</v>
      </c>
      <c r="BD9" s="110"/>
      <c r="BE9" s="129" t="s">
        <v>50</v>
      </c>
      <c r="BF9" s="115">
        <v>100</v>
      </c>
      <c r="BG9" s="115"/>
      <c r="BH9" s="114" t="e">
        <f t="shared" si="13"/>
        <v>#REF!</v>
      </c>
      <c r="BI9" s="114" t="e">
        <f t="shared" si="14"/>
        <v>#REF!</v>
      </c>
      <c r="BJ9" s="114" t="s">
        <v>54</v>
      </c>
      <c r="BK9" s="115" t="e">
        <f>K9/$BF$8</f>
        <v>#REF!</v>
      </c>
      <c r="BL9" s="115" t="e">
        <f>U9/$BF$8</f>
        <v>#REF!</v>
      </c>
      <c r="BM9" s="115" t="e">
        <f>Y9/$BF$8</f>
        <v>#REF!</v>
      </c>
    </row>
    <row r="10" spans="2:65" ht="39" customHeight="1">
      <c r="B10" s="1169"/>
      <c r="C10" s="130" t="s">
        <v>55</v>
      </c>
      <c r="D10" s="130" t="e">
        <f>#REF!</f>
        <v>#REF!</v>
      </c>
      <c r="E10" s="131" t="e">
        <f>#REF!</f>
        <v>#REF!</v>
      </c>
      <c r="F10" s="29" t="e">
        <f>#REF!</f>
        <v>#REF!</v>
      </c>
      <c r="G10" s="132" t="e">
        <f>SUM(E10:F10)</f>
        <v>#REF!</v>
      </c>
      <c r="H10" s="240"/>
      <c r="I10" s="133" t="e">
        <f>#REF!</f>
        <v>#REF!</v>
      </c>
      <c r="J10" s="131" t="e">
        <f>#REF!</f>
        <v>#REF!</v>
      </c>
      <c r="K10" s="99" t="e">
        <f>#REF!</f>
        <v>#REF!</v>
      </c>
      <c r="L10" s="131" t="e">
        <f>#REF!</f>
        <v>#REF!</v>
      </c>
      <c r="M10" s="131" t="e">
        <f>#REF!</f>
        <v>#REF!</v>
      </c>
      <c r="N10" s="130" t="e">
        <f>#REF!</f>
        <v>#REF!</v>
      </c>
      <c r="O10" s="130" t="e">
        <f>#REF!</f>
        <v>#REF!</v>
      </c>
      <c r="P10" s="130" t="e">
        <f>#REF!</f>
        <v>#REF!</v>
      </c>
      <c r="Q10" s="134" t="e">
        <f>#REF!</f>
        <v>#REF!</v>
      </c>
      <c r="R10" s="135" t="e">
        <f>#REF!</f>
        <v>#REF!</v>
      </c>
      <c r="S10" s="136" t="e">
        <f>#REF!</f>
        <v>#REF!</v>
      </c>
      <c r="T10" s="97" t="e">
        <f>I10-J10+K10+L10+M10+Q10+R10+S10</f>
        <v>#REF!</v>
      </c>
      <c r="U10" s="132" t="e">
        <f>G10-T10</f>
        <v>#REF!</v>
      </c>
      <c r="V10" s="137" t="e">
        <f t="shared" si="0"/>
        <v>#REF!</v>
      </c>
      <c r="W10" s="132" t="e">
        <f t="shared" si="1"/>
        <v>#REF!</v>
      </c>
      <c r="X10" s="138" t="e">
        <f t="shared" si="2"/>
        <v>#REF!</v>
      </c>
      <c r="Y10" s="139" t="e">
        <f t="shared" si="3"/>
        <v>#REF!</v>
      </c>
      <c r="Z10" s="133" t="e">
        <f t="shared" si="4"/>
        <v>#REF!</v>
      </c>
      <c r="AA10" s="140" t="e">
        <f t="shared" si="5"/>
        <v>#REF!</v>
      </c>
      <c r="AB10" s="140" t="e">
        <f t="shared" si="6"/>
        <v>#REF!</v>
      </c>
      <c r="AC10" s="130" t="e">
        <f t="shared" si="7"/>
        <v>#REF!</v>
      </c>
      <c r="AD10" s="141" t="e">
        <f t="shared" si="8"/>
        <v>#REF!</v>
      </c>
      <c r="AE10" s="133" t="e">
        <f>#REF!</f>
        <v>#REF!</v>
      </c>
      <c r="AF10" s="130" t="e">
        <f>#REF!</f>
        <v>#REF!</v>
      </c>
      <c r="AG10" s="141" t="e">
        <f>#REF!</f>
        <v>#REF!</v>
      </c>
      <c r="AH10" s="132" t="e">
        <f>#REF!</f>
        <v>#REF!</v>
      </c>
      <c r="AI10" s="132" t="e">
        <f>#REF!</f>
        <v>#REF!</v>
      </c>
      <c r="AJ10" s="142" t="e">
        <f t="shared" si="9"/>
        <v>#REF!</v>
      </c>
      <c r="AK10" s="143" t="e">
        <f t="shared" si="10"/>
        <v>#REF!</v>
      </c>
      <c r="AL10" s="143" t="e">
        <f t="shared" si="11"/>
        <v>#REF!</v>
      </c>
      <c r="AN10" s="130">
        <v>45978</v>
      </c>
      <c r="AO10" s="130">
        <v>52161</v>
      </c>
      <c r="AP10" s="131">
        <v>59330</v>
      </c>
      <c r="AQ10" s="131">
        <v>55191</v>
      </c>
      <c r="AR10" s="131">
        <f>SUM(AN10:AP10)</f>
        <v>157469</v>
      </c>
      <c r="AS10" s="131">
        <f t="shared" si="15"/>
        <v>52489.666666666664</v>
      </c>
      <c r="AU10" s="130">
        <v>568</v>
      </c>
      <c r="AV10" s="131"/>
      <c r="AW10" s="131">
        <f t="shared" si="12"/>
        <v>568</v>
      </c>
      <c r="AX10" s="29"/>
      <c r="AY10" s="130">
        <v>141693</v>
      </c>
      <c r="AZ10" s="131">
        <v>3718</v>
      </c>
      <c r="BA10" s="131"/>
      <c r="BB10" s="131">
        <v>155549</v>
      </c>
      <c r="BC10" s="110">
        <f>AY10/BB10</f>
        <v>0.91092196028261196</v>
      </c>
      <c r="BD10" s="110"/>
      <c r="BE10" s="144" t="s">
        <v>56</v>
      </c>
      <c r="BF10" s="130">
        <v>154</v>
      </c>
      <c r="BG10" s="130"/>
      <c r="BH10" s="145" t="e">
        <f t="shared" si="13"/>
        <v>#REF!</v>
      </c>
      <c r="BI10" s="145" t="e">
        <f t="shared" si="14"/>
        <v>#REF!</v>
      </c>
      <c r="BJ10" s="145"/>
      <c r="BK10" s="130" t="e">
        <f>K10/$BF$8</f>
        <v>#REF!</v>
      </c>
      <c r="BL10" s="130" t="e">
        <f>U10/$BF$8</f>
        <v>#REF!</v>
      </c>
      <c r="BM10" s="130" t="e">
        <f>Y10/$BF$8</f>
        <v>#REF!</v>
      </c>
    </row>
    <row r="11" spans="2:65" ht="39" customHeight="1" thickBot="1">
      <c r="B11" s="1170"/>
      <c r="C11" s="146" t="s">
        <v>1</v>
      </c>
      <c r="D11" s="146" t="e">
        <f>SUM(D8:D10)</f>
        <v>#REF!</v>
      </c>
      <c r="E11" s="147" t="e">
        <f>SUM(E8:E10)</f>
        <v>#REF!</v>
      </c>
      <c r="F11" s="148" t="e">
        <f>SUM(F8:F10)</f>
        <v>#REF!</v>
      </c>
      <c r="G11" s="149" t="e">
        <f>SUM(G8:G10)</f>
        <v>#REF!</v>
      </c>
      <c r="H11" s="241" t="e">
        <f>(D11+F11)/1000</f>
        <v>#REF!</v>
      </c>
      <c r="I11" s="150" t="e">
        <f>SUM(I8:I10)</f>
        <v>#REF!</v>
      </c>
      <c r="J11" s="147" t="e">
        <f>SUM(J8:J10)</f>
        <v>#REF!</v>
      </c>
      <c r="K11" s="147" t="e">
        <f>SUM(K8:K10)</f>
        <v>#REF!</v>
      </c>
      <c r="L11" s="147" t="e">
        <f>SUM(L8:L10)</f>
        <v>#REF!</v>
      </c>
      <c r="M11" s="147" t="e">
        <f>SUM(M8:M10)</f>
        <v>#REF!</v>
      </c>
      <c r="N11" s="146" t="e">
        <f>SUM(I11:M11)/1000</f>
        <v>#REF!</v>
      </c>
      <c r="O11" s="146" t="e">
        <f t="shared" ref="O11:U11" si="16">SUM(O8:O10)</f>
        <v>#REF!</v>
      </c>
      <c r="P11" s="146" t="e">
        <f t="shared" si="16"/>
        <v>#REF!</v>
      </c>
      <c r="Q11" s="151" t="e">
        <f t="shared" si="16"/>
        <v>#REF!</v>
      </c>
      <c r="R11" s="152" t="e">
        <f t="shared" si="16"/>
        <v>#REF!</v>
      </c>
      <c r="S11" s="153" t="e">
        <f t="shared" si="16"/>
        <v>#REF!</v>
      </c>
      <c r="T11" s="149" t="e">
        <f t="shared" si="16"/>
        <v>#REF!</v>
      </c>
      <c r="U11" s="149" t="e">
        <f t="shared" si="16"/>
        <v>#REF!</v>
      </c>
      <c r="V11" s="154" t="e">
        <f t="shared" si="0"/>
        <v>#REF!</v>
      </c>
      <c r="W11" s="149" t="e">
        <f t="shared" si="1"/>
        <v>#REF!</v>
      </c>
      <c r="X11" s="155" t="e">
        <f t="shared" si="2"/>
        <v>#REF!</v>
      </c>
      <c r="Y11" s="156" t="e">
        <f t="shared" si="3"/>
        <v>#REF!</v>
      </c>
      <c r="Z11" s="150" t="e">
        <f t="shared" si="4"/>
        <v>#REF!</v>
      </c>
      <c r="AA11" s="157" t="e">
        <f t="shared" si="5"/>
        <v>#REF!</v>
      </c>
      <c r="AB11" s="157" t="e">
        <f t="shared" si="6"/>
        <v>#REF!</v>
      </c>
      <c r="AC11" s="146" t="e">
        <f t="shared" si="7"/>
        <v>#REF!</v>
      </c>
      <c r="AD11" s="158" t="e">
        <f t="shared" si="8"/>
        <v>#REF!</v>
      </c>
      <c r="AE11" s="150" t="e">
        <f>SUM(AE8:AE10)</f>
        <v>#REF!</v>
      </c>
      <c r="AF11" s="146" t="e">
        <f>SUM(AF8:AF10)</f>
        <v>#REF!</v>
      </c>
      <c r="AG11" s="158" t="e">
        <f>SUM(AG8:AG10)</f>
        <v>#REF!</v>
      </c>
      <c r="AH11" s="149" t="e">
        <f>SUM(AH8:AH10)</f>
        <v>#REF!</v>
      </c>
      <c r="AI11" s="149" t="e">
        <f>SUM(AI8:AI10)</f>
        <v>#REF!</v>
      </c>
      <c r="AJ11" s="159" t="e">
        <f t="shared" si="9"/>
        <v>#REF!</v>
      </c>
      <c r="AK11" s="160" t="e">
        <f t="shared" si="10"/>
        <v>#REF!</v>
      </c>
      <c r="AL11" s="160" t="e">
        <f t="shared" si="11"/>
        <v>#REF!</v>
      </c>
      <c r="AN11" s="146">
        <f t="shared" ref="AN11:AS11" si="17">SUM(AN8:AN10)</f>
        <v>188372</v>
      </c>
      <c r="AO11" s="146">
        <f t="shared" si="17"/>
        <v>197319</v>
      </c>
      <c r="AP11" s="147">
        <f t="shared" si="17"/>
        <v>209315</v>
      </c>
      <c r="AQ11" s="147">
        <f t="shared" si="17"/>
        <v>191833</v>
      </c>
      <c r="AR11" s="147">
        <f t="shared" si="17"/>
        <v>595006</v>
      </c>
      <c r="AS11" s="147">
        <f t="shared" si="17"/>
        <v>198335.33333333331</v>
      </c>
      <c r="AU11" s="146">
        <f>SUM(AU8:AU10)</f>
        <v>2333</v>
      </c>
      <c r="AV11" s="147">
        <f>SUM(AV8:AV10)</f>
        <v>0</v>
      </c>
      <c r="AW11" s="147">
        <f t="shared" si="12"/>
        <v>2333</v>
      </c>
      <c r="AX11" s="29"/>
      <c r="AY11" s="146"/>
      <c r="AZ11" s="147"/>
      <c r="BA11" s="147"/>
      <c r="BB11" s="147"/>
      <c r="BC11" s="110"/>
      <c r="BD11" s="110"/>
      <c r="BE11" s="161"/>
      <c r="BF11" s="146">
        <f>SUM(BF8:BF10)</f>
        <v>417</v>
      </c>
      <c r="BG11" s="146">
        <f>SUM(BG8:BG10)</f>
        <v>0</v>
      </c>
      <c r="BH11" s="162" t="e">
        <f t="shared" si="13"/>
        <v>#REF!</v>
      </c>
      <c r="BI11" s="162" t="e">
        <f t="shared" si="14"/>
        <v>#REF!</v>
      </c>
      <c r="BJ11" s="162"/>
      <c r="BK11" s="146" t="e">
        <f>SUM(BK8:BK10)</f>
        <v>#REF!</v>
      </c>
      <c r="BL11" s="146" t="e">
        <f>SUM(BL8:BL10)</f>
        <v>#REF!</v>
      </c>
      <c r="BM11" s="146" t="e">
        <f>SUM(BM8:BM10)</f>
        <v>#REF!</v>
      </c>
    </row>
    <row r="12" spans="2:65" ht="39" customHeight="1">
      <c r="B12" s="1171" t="s">
        <v>2</v>
      </c>
      <c r="C12" s="77" t="s">
        <v>57</v>
      </c>
      <c r="D12" s="77" t="e">
        <f>#REF!</f>
        <v>#REF!</v>
      </c>
      <c r="E12" s="36" t="e">
        <f>#REF!</f>
        <v>#REF!</v>
      </c>
      <c r="F12" s="78"/>
      <c r="G12" s="79" t="e">
        <f>SUM(E12:F12)</f>
        <v>#REF!</v>
      </c>
      <c r="H12" s="237"/>
      <c r="I12" s="80" t="e">
        <f>#REF!</f>
        <v>#REF!</v>
      </c>
      <c r="J12" s="36" t="e">
        <f>#REF!</f>
        <v>#REF!</v>
      </c>
      <c r="K12" s="36" t="e">
        <f>#REF!</f>
        <v>#REF!</v>
      </c>
      <c r="L12" s="36" t="e">
        <f>#REF!</f>
        <v>#REF!</v>
      </c>
      <c r="M12" s="36" t="e">
        <f>#REF!</f>
        <v>#REF!</v>
      </c>
      <c r="N12" s="77" t="e">
        <f>#REF!</f>
        <v>#REF!</v>
      </c>
      <c r="O12" s="77" t="e">
        <f>#REF!</f>
        <v>#REF!</v>
      </c>
      <c r="P12" s="77" t="e">
        <f>#REF!</f>
        <v>#REF!</v>
      </c>
      <c r="Q12" s="82" t="e">
        <f>#REF!</f>
        <v>#REF!</v>
      </c>
      <c r="R12" s="83" t="e">
        <f>#REF!</f>
        <v>#REF!</v>
      </c>
      <c r="S12" s="84" t="e">
        <f>#REF!</f>
        <v>#REF!</v>
      </c>
      <c r="T12" s="97" t="e">
        <f>I12-J12+K12+L12+M12+Q12+R12+S12</f>
        <v>#REF!</v>
      </c>
      <c r="U12" s="79" t="e">
        <f>G12-T12</f>
        <v>#REF!</v>
      </c>
      <c r="V12" s="85" t="e">
        <f t="shared" si="0"/>
        <v>#REF!</v>
      </c>
      <c r="W12" s="79" t="e">
        <f t="shared" si="1"/>
        <v>#REF!</v>
      </c>
      <c r="X12" s="86" t="e">
        <f t="shared" si="2"/>
        <v>#REF!</v>
      </c>
      <c r="Y12" s="87" t="e">
        <f t="shared" si="3"/>
        <v>#REF!</v>
      </c>
      <c r="Z12" s="80" t="e">
        <f t="shared" si="4"/>
        <v>#REF!</v>
      </c>
      <c r="AA12" s="88" t="e">
        <f t="shared" si="5"/>
        <v>#REF!</v>
      </c>
      <c r="AB12" s="88" t="e">
        <f t="shared" si="6"/>
        <v>#REF!</v>
      </c>
      <c r="AC12" s="77" t="e">
        <f t="shared" si="7"/>
        <v>#REF!</v>
      </c>
      <c r="AD12" s="89" t="e">
        <f t="shared" si="8"/>
        <v>#REF!</v>
      </c>
      <c r="AE12" s="80" t="e">
        <f>#REF!</f>
        <v>#REF!</v>
      </c>
      <c r="AF12" s="77" t="e">
        <f>#REF!</f>
        <v>#REF!</v>
      </c>
      <c r="AG12" s="89" t="e">
        <f>#REF!</f>
        <v>#REF!</v>
      </c>
      <c r="AH12" s="79" t="e">
        <f>#REF!</f>
        <v>#REF!</v>
      </c>
      <c r="AI12" s="79" t="e">
        <f>#REF!</f>
        <v>#REF!</v>
      </c>
      <c r="AJ12" s="90" t="e">
        <f t="shared" si="9"/>
        <v>#REF!</v>
      </c>
      <c r="AK12" s="163" t="e">
        <f t="shared" si="10"/>
        <v>#REF!</v>
      </c>
      <c r="AL12" s="163" t="e">
        <f t="shared" si="11"/>
        <v>#REF!</v>
      </c>
      <c r="AN12" s="77">
        <v>74248</v>
      </c>
      <c r="AO12" s="77">
        <v>78912</v>
      </c>
      <c r="AP12" s="36">
        <v>76148</v>
      </c>
      <c r="AQ12" s="36">
        <v>55490</v>
      </c>
      <c r="AR12" s="36">
        <f t="shared" ref="AR12:AR24" si="18">SUM(AN12:AP12)</f>
        <v>229308</v>
      </c>
      <c r="AS12" s="36">
        <f t="shared" si="15"/>
        <v>76436</v>
      </c>
      <c r="AU12" s="77">
        <v>816</v>
      </c>
      <c r="AV12" s="36"/>
      <c r="AW12" s="36">
        <f t="shared" si="12"/>
        <v>816</v>
      </c>
      <c r="AX12" s="29"/>
      <c r="AY12" s="77">
        <v>131413</v>
      </c>
      <c r="AZ12" s="36">
        <v>14348</v>
      </c>
      <c r="BA12" s="36"/>
      <c r="BB12" s="36">
        <v>155803</v>
      </c>
      <c r="BC12" s="110">
        <f>AY12/BB12</f>
        <v>0.84345615938075647</v>
      </c>
      <c r="BD12" s="110"/>
      <c r="BE12" s="92" t="s">
        <v>50</v>
      </c>
      <c r="BF12" s="77">
        <v>200</v>
      </c>
      <c r="BG12" s="77"/>
      <c r="BH12" s="93" t="e">
        <f t="shared" si="13"/>
        <v>#REF!</v>
      </c>
      <c r="BI12" s="93" t="e">
        <f t="shared" si="14"/>
        <v>#REF!</v>
      </c>
      <c r="BJ12" s="93"/>
      <c r="BK12" s="77" t="e">
        <f>K12/$BF$8</f>
        <v>#REF!</v>
      </c>
      <c r="BL12" s="77" t="e">
        <f>U12/$BF$8</f>
        <v>#REF!</v>
      </c>
      <c r="BM12" s="77" t="e">
        <f>Y12/$BF$8</f>
        <v>#REF!</v>
      </c>
    </row>
    <row r="13" spans="2:65" ht="39" customHeight="1">
      <c r="B13" s="1169"/>
      <c r="C13" s="115" t="s">
        <v>58</v>
      </c>
      <c r="D13" s="115" t="e">
        <f>#REF!</f>
        <v>#REF!</v>
      </c>
      <c r="E13" s="116" t="e">
        <f>#REF!</f>
        <v>#REF!</v>
      </c>
      <c r="F13" s="117"/>
      <c r="G13" s="118" t="e">
        <f>SUM(E13:F13)</f>
        <v>#REF!</v>
      </c>
      <c r="H13" s="239"/>
      <c r="I13" s="119" t="e">
        <f>#REF!</f>
        <v>#REF!</v>
      </c>
      <c r="J13" s="116" t="e">
        <f>#REF!</f>
        <v>#REF!</v>
      </c>
      <c r="K13" s="116" t="e">
        <f>#REF!</f>
        <v>#REF!</v>
      </c>
      <c r="L13" s="116" t="e">
        <f>#REF!</f>
        <v>#REF!</v>
      </c>
      <c r="M13" s="116" t="e">
        <f>#REF!</f>
        <v>#REF!</v>
      </c>
      <c r="N13" s="115" t="e">
        <f>#REF!</f>
        <v>#REF!</v>
      </c>
      <c r="O13" s="115" t="e">
        <f>#REF!</f>
        <v>#REF!</v>
      </c>
      <c r="P13" s="115" t="e">
        <f>#REF!</f>
        <v>#REF!</v>
      </c>
      <c r="Q13" s="120" t="e">
        <f>#REF!</f>
        <v>#REF!</v>
      </c>
      <c r="R13" s="121" t="e">
        <f>#REF!</f>
        <v>#REF!</v>
      </c>
      <c r="S13" s="122" t="e">
        <f>#REF!</f>
        <v>#REF!</v>
      </c>
      <c r="T13" s="97" t="e">
        <f>I13-J13+K13+L13+M13+Q13+R13+S13</f>
        <v>#REF!</v>
      </c>
      <c r="U13" s="118" t="e">
        <f>G13-T13</f>
        <v>#REF!</v>
      </c>
      <c r="V13" s="123" t="e">
        <f t="shared" si="0"/>
        <v>#REF!</v>
      </c>
      <c r="W13" s="118" t="e">
        <f t="shared" si="1"/>
        <v>#REF!</v>
      </c>
      <c r="X13" s="124" t="e">
        <f t="shared" si="2"/>
        <v>#REF!</v>
      </c>
      <c r="Y13" s="125" t="e">
        <f t="shared" si="3"/>
        <v>#REF!</v>
      </c>
      <c r="Z13" s="119" t="e">
        <f t="shared" si="4"/>
        <v>#REF!</v>
      </c>
      <c r="AA13" s="126" t="e">
        <f t="shared" si="5"/>
        <v>#REF!</v>
      </c>
      <c r="AB13" s="126" t="e">
        <f t="shared" si="6"/>
        <v>#REF!</v>
      </c>
      <c r="AC13" s="115" t="e">
        <f t="shared" si="7"/>
        <v>#REF!</v>
      </c>
      <c r="AD13" s="164" t="e">
        <f t="shared" si="8"/>
        <v>#REF!</v>
      </c>
      <c r="AE13" s="119" t="e">
        <f>#REF!</f>
        <v>#REF!</v>
      </c>
      <c r="AF13" s="115" t="e">
        <f>#REF!</f>
        <v>#REF!</v>
      </c>
      <c r="AG13" s="164" t="e">
        <f>#REF!</f>
        <v>#REF!</v>
      </c>
      <c r="AH13" s="118" t="e">
        <f>#REF!</f>
        <v>#REF!</v>
      </c>
      <c r="AI13" s="118" t="e">
        <f>#REF!</f>
        <v>#REF!</v>
      </c>
      <c r="AJ13" s="127" t="e">
        <f t="shared" si="9"/>
        <v>#REF!</v>
      </c>
      <c r="AK13" s="128" t="e">
        <f t="shared" si="10"/>
        <v>#REF!</v>
      </c>
      <c r="AL13" s="128" t="e">
        <f t="shared" si="11"/>
        <v>#REF!</v>
      </c>
      <c r="AN13" s="115">
        <v>56781</v>
      </c>
      <c r="AO13" s="115">
        <v>69755</v>
      </c>
      <c r="AP13" s="116">
        <v>77349</v>
      </c>
      <c r="AQ13" s="116">
        <v>68716</v>
      </c>
      <c r="AR13" s="116">
        <f t="shared" si="18"/>
        <v>203885</v>
      </c>
      <c r="AS13" s="116">
        <f t="shared" si="15"/>
        <v>67961.666666666672</v>
      </c>
      <c r="AU13" s="115">
        <v>642</v>
      </c>
      <c r="AV13" s="116"/>
      <c r="AW13" s="116">
        <f t="shared" si="12"/>
        <v>642</v>
      </c>
      <c r="AX13" s="29"/>
      <c r="AY13" s="115">
        <v>29369</v>
      </c>
      <c r="AZ13" s="116">
        <v>8306</v>
      </c>
      <c r="BA13" s="116"/>
      <c r="BB13" s="116">
        <v>51296</v>
      </c>
      <c r="BC13" s="110">
        <f>AY13/BB13</f>
        <v>0.57253976918278227</v>
      </c>
      <c r="BD13" s="110"/>
      <c r="BE13" s="165" t="s">
        <v>59</v>
      </c>
      <c r="BF13" s="166">
        <v>66</v>
      </c>
      <c r="BG13" s="166"/>
      <c r="BH13" s="166" t="e">
        <f t="shared" si="13"/>
        <v>#REF!</v>
      </c>
      <c r="BI13" s="166" t="e">
        <f t="shared" si="14"/>
        <v>#REF!</v>
      </c>
      <c r="BJ13" s="166"/>
      <c r="BK13" s="115" t="e">
        <f>K13/$BF$8</f>
        <v>#REF!</v>
      </c>
      <c r="BL13" s="115" t="e">
        <f>U13/$BF$8</f>
        <v>#REF!</v>
      </c>
      <c r="BM13" s="115" t="e">
        <f>Y13/$BF$8</f>
        <v>#REF!</v>
      </c>
    </row>
    <row r="14" spans="2:65" ht="39" customHeight="1">
      <c r="B14" s="1169"/>
      <c r="C14" s="115" t="s">
        <v>60</v>
      </c>
      <c r="D14" s="115" t="e">
        <f>#REF!</f>
        <v>#REF!</v>
      </c>
      <c r="E14" s="116" t="e">
        <f>#REF!</f>
        <v>#REF!</v>
      </c>
      <c r="F14" s="167"/>
      <c r="G14" s="118" t="e">
        <f>SUM(E14:F14)</f>
        <v>#REF!</v>
      </c>
      <c r="H14" s="239"/>
      <c r="I14" s="119" t="e">
        <f>#REF!</f>
        <v>#REF!</v>
      </c>
      <c r="J14" s="116" t="e">
        <f>#REF!</f>
        <v>#REF!</v>
      </c>
      <c r="K14" s="116" t="e">
        <f>#REF!</f>
        <v>#REF!</v>
      </c>
      <c r="L14" s="116" t="e">
        <f>#REF!</f>
        <v>#REF!</v>
      </c>
      <c r="M14" s="116" t="e">
        <f>#REF!</f>
        <v>#REF!</v>
      </c>
      <c r="N14" s="115" t="e">
        <f>#REF!</f>
        <v>#REF!</v>
      </c>
      <c r="O14" s="115" t="e">
        <f>#REF!</f>
        <v>#REF!</v>
      </c>
      <c r="P14" s="115" t="e">
        <f>#REF!</f>
        <v>#REF!</v>
      </c>
      <c r="Q14" s="120" t="e">
        <f>#REF!</f>
        <v>#REF!</v>
      </c>
      <c r="R14" s="121" t="e">
        <f>#REF!</f>
        <v>#REF!</v>
      </c>
      <c r="S14" s="122" t="e">
        <f>#REF!</f>
        <v>#REF!</v>
      </c>
      <c r="T14" s="97" t="e">
        <f>I14-J14+K14+L14+M14+Q14+R14+S14</f>
        <v>#REF!</v>
      </c>
      <c r="U14" s="118" t="e">
        <f>G14-T14</f>
        <v>#REF!</v>
      </c>
      <c r="V14" s="123" t="e">
        <f t="shared" si="0"/>
        <v>#REF!</v>
      </c>
      <c r="W14" s="118" t="e">
        <f t="shared" si="1"/>
        <v>#REF!</v>
      </c>
      <c r="X14" s="124" t="e">
        <f t="shared" si="2"/>
        <v>#REF!</v>
      </c>
      <c r="Y14" s="125" t="e">
        <f t="shared" si="3"/>
        <v>#REF!</v>
      </c>
      <c r="Z14" s="119" t="e">
        <f t="shared" si="4"/>
        <v>#REF!</v>
      </c>
      <c r="AA14" s="126" t="e">
        <f t="shared" si="5"/>
        <v>#REF!</v>
      </c>
      <c r="AB14" s="126" t="e">
        <f t="shared" si="6"/>
        <v>#REF!</v>
      </c>
      <c r="AC14" s="115" t="e">
        <f t="shared" si="7"/>
        <v>#REF!</v>
      </c>
      <c r="AD14" s="164" t="e">
        <f t="shared" si="8"/>
        <v>#REF!</v>
      </c>
      <c r="AE14" s="119" t="e">
        <f>#REF!</f>
        <v>#REF!</v>
      </c>
      <c r="AF14" s="115" t="e">
        <f>#REF!</f>
        <v>#REF!</v>
      </c>
      <c r="AG14" s="164" t="e">
        <f>#REF!</f>
        <v>#REF!</v>
      </c>
      <c r="AH14" s="118" t="e">
        <f>#REF!</f>
        <v>#REF!</v>
      </c>
      <c r="AI14" s="118" t="e">
        <f>#REF!</f>
        <v>#REF!</v>
      </c>
      <c r="AJ14" s="127" t="e">
        <f t="shared" si="9"/>
        <v>#REF!</v>
      </c>
      <c r="AK14" s="128" t="e">
        <f t="shared" si="10"/>
        <v>#REF!</v>
      </c>
      <c r="AL14" s="128" t="e">
        <f t="shared" si="11"/>
        <v>#REF!</v>
      </c>
      <c r="AN14" s="115">
        <v>30822</v>
      </c>
      <c r="AO14" s="115">
        <v>31484</v>
      </c>
      <c r="AP14" s="116">
        <v>31754</v>
      </c>
      <c r="AQ14" s="116">
        <v>26161</v>
      </c>
      <c r="AR14" s="116">
        <f t="shared" si="18"/>
        <v>94060</v>
      </c>
      <c r="AS14" s="116">
        <f t="shared" si="15"/>
        <v>31353.333333333332</v>
      </c>
      <c r="AU14" s="115">
        <v>608</v>
      </c>
      <c r="AV14" s="116"/>
      <c r="AW14" s="116">
        <f t="shared" si="12"/>
        <v>608</v>
      </c>
      <c r="AX14" s="29"/>
      <c r="AY14" s="115">
        <v>163186</v>
      </c>
      <c r="AZ14" s="116">
        <v>10550</v>
      </c>
      <c r="BA14" s="116"/>
      <c r="BB14" s="116">
        <v>211343</v>
      </c>
      <c r="BC14" s="110">
        <f>AY14/BB14</f>
        <v>0.77213818295377656</v>
      </c>
      <c r="BD14" s="110"/>
      <c r="BE14" s="129" t="s">
        <v>59</v>
      </c>
      <c r="BF14" s="115">
        <v>200</v>
      </c>
      <c r="BG14" s="115"/>
      <c r="BH14" s="114" t="e">
        <f t="shared" si="13"/>
        <v>#REF!</v>
      </c>
      <c r="BI14" s="114" t="e">
        <f t="shared" si="14"/>
        <v>#REF!</v>
      </c>
      <c r="BJ14" s="114"/>
      <c r="BK14" s="115" t="e">
        <f>K14/$BF$8</f>
        <v>#REF!</v>
      </c>
      <c r="BL14" s="115" t="e">
        <f>U14/$BF$8</f>
        <v>#REF!</v>
      </c>
      <c r="BM14" s="115" t="e">
        <f>Y14/$BF$8</f>
        <v>#REF!</v>
      </c>
    </row>
    <row r="15" spans="2:65" ht="39" customHeight="1">
      <c r="B15" s="1169"/>
      <c r="C15" s="130" t="s">
        <v>84</v>
      </c>
      <c r="D15" s="130" t="e">
        <f>#REF!</f>
        <v>#REF!</v>
      </c>
      <c r="E15" s="131" t="e">
        <f>#REF!</f>
        <v>#REF!</v>
      </c>
      <c r="F15" s="29" t="e">
        <f>#REF!</f>
        <v>#REF!</v>
      </c>
      <c r="G15" s="132" t="e">
        <f>SUM(E15:F15)</f>
        <v>#REF!</v>
      </c>
      <c r="H15" s="240"/>
      <c r="I15" s="133" t="e">
        <f>#REF!</f>
        <v>#REF!</v>
      </c>
      <c r="J15" s="131" t="e">
        <f>#REF!</f>
        <v>#REF!</v>
      </c>
      <c r="K15" s="131" t="e">
        <f>#REF!</f>
        <v>#REF!</v>
      </c>
      <c r="L15" s="131" t="e">
        <f>#REF!</f>
        <v>#REF!</v>
      </c>
      <c r="M15" s="131" t="e">
        <f>#REF!</f>
        <v>#REF!</v>
      </c>
      <c r="N15" s="130" t="e">
        <f>#REF!</f>
        <v>#REF!</v>
      </c>
      <c r="O15" s="130" t="e">
        <f>#REF!</f>
        <v>#REF!</v>
      </c>
      <c r="P15" s="130" t="e">
        <f>#REF!</f>
        <v>#REF!</v>
      </c>
      <c r="Q15" s="134" t="e">
        <f>#REF!</f>
        <v>#REF!</v>
      </c>
      <c r="R15" s="135" t="e">
        <f>#REF!</f>
        <v>#REF!</v>
      </c>
      <c r="S15" s="136" t="e">
        <f>#REF!</f>
        <v>#REF!</v>
      </c>
      <c r="T15" s="97" t="e">
        <f>I15-J15+K15+L15+M15+Q15+R15+S15</f>
        <v>#REF!</v>
      </c>
      <c r="U15" s="132" t="e">
        <f>G15-T15</f>
        <v>#REF!</v>
      </c>
      <c r="V15" s="137" t="e">
        <f t="shared" si="0"/>
        <v>#REF!</v>
      </c>
      <c r="W15" s="132" t="e">
        <f t="shared" si="1"/>
        <v>#REF!</v>
      </c>
      <c r="X15" s="138" t="e">
        <f t="shared" si="2"/>
        <v>#REF!</v>
      </c>
      <c r="Y15" s="139" t="e">
        <f t="shared" si="3"/>
        <v>#REF!</v>
      </c>
      <c r="Z15" s="133" t="e">
        <f t="shared" si="4"/>
        <v>#REF!</v>
      </c>
      <c r="AA15" s="140" t="e">
        <f t="shared" si="5"/>
        <v>#REF!</v>
      </c>
      <c r="AB15" s="140" t="e">
        <f t="shared" si="6"/>
        <v>#REF!</v>
      </c>
      <c r="AC15" s="130" t="e">
        <f t="shared" si="7"/>
        <v>#REF!</v>
      </c>
      <c r="AD15" s="141" t="e">
        <f t="shared" si="8"/>
        <v>#REF!</v>
      </c>
      <c r="AE15" s="133" t="e">
        <f>#REF!</f>
        <v>#REF!</v>
      </c>
      <c r="AF15" s="130" t="e">
        <f>#REF!</f>
        <v>#REF!</v>
      </c>
      <c r="AG15" s="141" t="e">
        <f>#REF!</f>
        <v>#REF!</v>
      </c>
      <c r="AH15" s="132" t="e">
        <f>#REF!</f>
        <v>#REF!</v>
      </c>
      <c r="AI15" s="132" t="e">
        <f>#REF!</f>
        <v>#REF!</v>
      </c>
      <c r="AJ15" s="142" t="e">
        <f t="shared" si="9"/>
        <v>#REF!</v>
      </c>
      <c r="AK15" s="143" t="e">
        <f t="shared" si="10"/>
        <v>#REF!</v>
      </c>
      <c r="AL15" s="143" t="e">
        <f t="shared" si="11"/>
        <v>#REF!</v>
      </c>
      <c r="AN15" s="130">
        <v>55998</v>
      </c>
      <c r="AO15" s="130">
        <v>57061</v>
      </c>
      <c r="AP15" s="131">
        <v>57915</v>
      </c>
      <c r="AQ15" s="131">
        <v>51079</v>
      </c>
      <c r="AR15" s="131">
        <f t="shared" si="18"/>
        <v>170974</v>
      </c>
      <c r="AS15" s="131">
        <f t="shared" si="15"/>
        <v>56991.333333333336</v>
      </c>
      <c r="AU15" s="130">
        <v>1388</v>
      </c>
      <c r="AV15" s="131"/>
      <c r="AW15" s="131">
        <f t="shared" si="12"/>
        <v>1388</v>
      </c>
      <c r="AX15" s="29"/>
      <c r="AY15" s="130">
        <v>319301</v>
      </c>
      <c r="AZ15" s="131">
        <v>16557</v>
      </c>
      <c r="BA15" s="131"/>
      <c r="BB15" s="131">
        <v>361996</v>
      </c>
      <c r="BC15" s="110">
        <f>AY15/BB15</f>
        <v>0.88205670780892609</v>
      </c>
      <c r="BD15" s="110"/>
      <c r="BE15" s="144" t="s">
        <v>59</v>
      </c>
      <c r="BF15" s="130">
        <v>207</v>
      </c>
      <c r="BG15" s="130"/>
      <c r="BH15" s="145" t="e">
        <f t="shared" si="13"/>
        <v>#REF!</v>
      </c>
      <c r="BI15" s="145" t="e">
        <f t="shared" si="14"/>
        <v>#REF!</v>
      </c>
      <c r="BJ15" s="145"/>
      <c r="BK15" s="130" t="e">
        <f>K15/$BF$8</f>
        <v>#REF!</v>
      </c>
      <c r="BL15" s="130" t="e">
        <f>U15/$BF$8</f>
        <v>#REF!</v>
      </c>
      <c r="BM15" s="130" t="e">
        <f>Y15/$BF$8</f>
        <v>#REF!</v>
      </c>
    </row>
    <row r="16" spans="2:65" ht="39" customHeight="1" thickBot="1">
      <c r="B16" s="1170"/>
      <c r="C16" s="146" t="s">
        <v>1</v>
      </c>
      <c r="D16" s="146" t="e">
        <f>SUM(D12:D15)</f>
        <v>#REF!</v>
      </c>
      <c r="E16" s="147" t="e">
        <f>SUM(E12:E15)</f>
        <v>#REF!</v>
      </c>
      <c r="F16" s="148" t="e">
        <f>SUM(F12:F15)</f>
        <v>#REF!</v>
      </c>
      <c r="G16" s="149" t="e">
        <f>SUM(G12:G15)</f>
        <v>#REF!</v>
      </c>
      <c r="H16" s="241" t="e">
        <f>(D16+F16)/1000</f>
        <v>#REF!</v>
      </c>
      <c r="I16" s="150" t="e">
        <f>SUM(I12:I15)</f>
        <v>#REF!</v>
      </c>
      <c r="J16" s="147" t="e">
        <f>SUM(J12:J15)</f>
        <v>#REF!</v>
      </c>
      <c r="K16" s="147" t="e">
        <f>SUM(K12:K15)</f>
        <v>#REF!</v>
      </c>
      <c r="L16" s="147" t="e">
        <f>SUM(L12:L15)</f>
        <v>#REF!</v>
      </c>
      <c r="M16" s="147" t="e">
        <f>SUM(M12:M15)</f>
        <v>#REF!</v>
      </c>
      <c r="N16" s="146" t="e">
        <f>SUM(I16:M16)/1000</f>
        <v>#REF!</v>
      </c>
      <c r="O16" s="146" t="e">
        <f t="shared" ref="O16:U16" si="19">SUM(O12:O15)</f>
        <v>#REF!</v>
      </c>
      <c r="P16" s="146" t="e">
        <f t="shared" si="19"/>
        <v>#REF!</v>
      </c>
      <c r="Q16" s="151" t="e">
        <f t="shared" si="19"/>
        <v>#REF!</v>
      </c>
      <c r="R16" s="152" t="e">
        <f t="shared" si="19"/>
        <v>#REF!</v>
      </c>
      <c r="S16" s="153" t="e">
        <f t="shared" si="19"/>
        <v>#REF!</v>
      </c>
      <c r="T16" s="149" t="e">
        <f t="shared" si="19"/>
        <v>#REF!</v>
      </c>
      <c r="U16" s="149" t="e">
        <f t="shared" si="19"/>
        <v>#REF!</v>
      </c>
      <c r="V16" s="154" t="e">
        <f t="shared" si="0"/>
        <v>#REF!</v>
      </c>
      <c r="W16" s="149" t="e">
        <f t="shared" si="1"/>
        <v>#REF!</v>
      </c>
      <c r="X16" s="155" t="e">
        <f t="shared" si="2"/>
        <v>#REF!</v>
      </c>
      <c r="Y16" s="156" t="e">
        <f t="shared" si="3"/>
        <v>#REF!</v>
      </c>
      <c r="Z16" s="150" t="e">
        <f t="shared" si="4"/>
        <v>#REF!</v>
      </c>
      <c r="AA16" s="157" t="e">
        <f t="shared" si="5"/>
        <v>#REF!</v>
      </c>
      <c r="AB16" s="157" t="e">
        <f t="shared" si="6"/>
        <v>#REF!</v>
      </c>
      <c r="AC16" s="146" t="e">
        <f t="shared" si="7"/>
        <v>#REF!</v>
      </c>
      <c r="AD16" s="158" t="e">
        <f t="shared" si="8"/>
        <v>#REF!</v>
      </c>
      <c r="AE16" s="150" t="e">
        <f>SUM(AE12:AE15)</f>
        <v>#REF!</v>
      </c>
      <c r="AF16" s="146" t="e">
        <f>SUM(AF12:AF15)</f>
        <v>#REF!</v>
      </c>
      <c r="AG16" s="158" t="e">
        <f>SUM(AG12:AG15)</f>
        <v>#REF!</v>
      </c>
      <c r="AH16" s="149" t="e">
        <f>SUM(AH12:AH15)</f>
        <v>#REF!</v>
      </c>
      <c r="AI16" s="149" t="e">
        <f>SUM(AI12:AI15)</f>
        <v>#REF!</v>
      </c>
      <c r="AJ16" s="159" t="e">
        <f t="shared" si="9"/>
        <v>#REF!</v>
      </c>
      <c r="AK16" s="160" t="e">
        <f t="shared" si="10"/>
        <v>#REF!</v>
      </c>
      <c r="AL16" s="160" t="e">
        <f t="shared" si="11"/>
        <v>#REF!</v>
      </c>
      <c r="AN16" s="146">
        <f t="shared" ref="AN16:AS16" si="20">SUM(AN12:AN15)</f>
        <v>217849</v>
      </c>
      <c r="AO16" s="146">
        <f t="shared" si="20"/>
        <v>237212</v>
      </c>
      <c r="AP16" s="147">
        <f t="shared" si="20"/>
        <v>243166</v>
      </c>
      <c r="AQ16" s="147">
        <f t="shared" si="20"/>
        <v>201446</v>
      </c>
      <c r="AR16" s="147">
        <f t="shared" si="20"/>
        <v>698227</v>
      </c>
      <c r="AS16" s="147">
        <f t="shared" si="20"/>
        <v>232742.33333333337</v>
      </c>
      <c r="AU16" s="146">
        <f>SUM(AU12:AU15)</f>
        <v>3454</v>
      </c>
      <c r="AV16" s="147">
        <f>SUM(AV12:AV15)</f>
        <v>0</v>
      </c>
      <c r="AW16" s="147">
        <f t="shared" si="12"/>
        <v>3454</v>
      </c>
      <c r="AX16" s="29"/>
      <c r="AY16" s="146"/>
      <c r="AZ16" s="147"/>
      <c r="BA16" s="147"/>
      <c r="BB16" s="147"/>
      <c r="BC16" s="110"/>
      <c r="BD16" s="110"/>
      <c r="BE16" s="161"/>
      <c r="BF16" s="146">
        <f>SUM(BF12:BF15)</f>
        <v>673</v>
      </c>
      <c r="BG16" s="146">
        <f>SUM(BG12:BG15)</f>
        <v>0</v>
      </c>
      <c r="BH16" s="162" t="e">
        <f t="shared" si="13"/>
        <v>#REF!</v>
      </c>
      <c r="BI16" s="162" t="e">
        <f t="shared" si="14"/>
        <v>#REF!</v>
      </c>
      <c r="BJ16" s="162"/>
      <c r="BK16" s="146" t="e">
        <f>SUM(BK12:BK15)</f>
        <v>#REF!</v>
      </c>
      <c r="BL16" s="146" t="e">
        <f>SUM(BL12:BL15)</f>
        <v>#REF!</v>
      </c>
      <c r="BM16" s="146" t="e">
        <f>SUM(BM12:BM15)</f>
        <v>#REF!</v>
      </c>
    </row>
    <row r="17" spans="2:65" ht="39" customHeight="1">
      <c r="B17" s="1171" t="s">
        <v>61</v>
      </c>
      <c r="C17" s="130" t="s">
        <v>62</v>
      </c>
      <c r="D17" s="130" t="e">
        <f>#REF!</f>
        <v>#REF!</v>
      </c>
      <c r="E17" s="131" t="e">
        <f>#REF!</f>
        <v>#REF!</v>
      </c>
      <c r="F17" s="29" t="e">
        <f>#REF!</f>
        <v>#REF!</v>
      </c>
      <c r="G17" s="132" t="e">
        <f>SUM(E17:F17)</f>
        <v>#REF!</v>
      </c>
      <c r="H17" s="240"/>
      <c r="I17" s="133" t="e">
        <f>#REF!</f>
        <v>#REF!</v>
      </c>
      <c r="J17" s="131" t="e">
        <f>#REF!</f>
        <v>#REF!</v>
      </c>
      <c r="K17" s="131" t="e">
        <f>#REF!</f>
        <v>#REF!</v>
      </c>
      <c r="L17" s="131" t="e">
        <f>#REF!</f>
        <v>#REF!</v>
      </c>
      <c r="M17" s="131" t="e">
        <f>#REF!</f>
        <v>#REF!</v>
      </c>
      <c r="N17" s="130" t="e">
        <f>#REF!</f>
        <v>#REF!</v>
      </c>
      <c r="O17" s="130" t="e">
        <f>#REF!</f>
        <v>#REF!</v>
      </c>
      <c r="P17" t="e">
        <f>#REF!</f>
        <v>#REF!</v>
      </c>
      <c r="Q17" s="134" t="e">
        <f>#REF!</f>
        <v>#REF!</v>
      </c>
      <c r="R17" s="135" t="e">
        <f>#REF!</f>
        <v>#REF!</v>
      </c>
      <c r="S17" s="136" t="e">
        <f>#REF!</f>
        <v>#REF!</v>
      </c>
      <c r="T17" s="97" t="e">
        <f>I17-J17+K17+L17+M17+Q17+R17+S17</f>
        <v>#REF!</v>
      </c>
      <c r="U17" s="132" t="e">
        <f>G17-T17</f>
        <v>#REF!</v>
      </c>
      <c r="V17" s="137" t="e">
        <f t="shared" si="0"/>
        <v>#REF!</v>
      </c>
      <c r="W17" s="132" t="e">
        <f t="shared" si="1"/>
        <v>#REF!</v>
      </c>
      <c r="X17" s="138" t="e">
        <f t="shared" si="2"/>
        <v>#REF!</v>
      </c>
      <c r="Y17" s="139" t="e">
        <f t="shared" si="3"/>
        <v>#REF!</v>
      </c>
      <c r="Z17" s="133" t="e">
        <f t="shared" si="4"/>
        <v>#REF!</v>
      </c>
      <c r="AA17" s="140" t="e">
        <f t="shared" si="5"/>
        <v>#REF!</v>
      </c>
      <c r="AB17" s="140" t="e">
        <f t="shared" si="6"/>
        <v>#REF!</v>
      </c>
      <c r="AC17" s="130" t="e">
        <f t="shared" si="7"/>
        <v>#REF!</v>
      </c>
      <c r="AD17" s="141" t="e">
        <f t="shared" si="8"/>
        <v>#REF!</v>
      </c>
      <c r="AE17" s="133" t="e">
        <f>#REF!</f>
        <v>#REF!</v>
      </c>
      <c r="AF17" s="130" t="e">
        <f>#REF!</f>
        <v>#REF!</v>
      </c>
      <c r="AG17" s="141" t="e">
        <f>#REF!</f>
        <v>#REF!</v>
      </c>
      <c r="AH17" s="132" t="e">
        <f>#REF!</f>
        <v>#REF!</v>
      </c>
      <c r="AI17" s="132" t="e">
        <f>#REF!</f>
        <v>#REF!</v>
      </c>
      <c r="AJ17" s="142" t="e">
        <f t="shared" si="9"/>
        <v>#REF!</v>
      </c>
      <c r="AK17" s="143" t="e">
        <f t="shared" si="10"/>
        <v>#REF!</v>
      </c>
      <c r="AL17" s="143" t="e">
        <f t="shared" si="11"/>
        <v>#REF!</v>
      </c>
      <c r="AN17" s="130">
        <v>141525</v>
      </c>
      <c r="AO17" s="130">
        <v>150417</v>
      </c>
      <c r="AP17" s="131">
        <v>139259</v>
      </c>
      <c r="AQ17" s="131">
        <v>131690</v>
      </c>
      <c r="AR17" s="131">
        <f t="shared" si="18"/>
        <v>431201</v>
      </c>
      <c r="AS17" s="131">
        <f t="shared" si="15"/>
        <v>143733.66666666666</v>
      </c>
      <c r="AU17" s="130">
        <v>1328</v>
      </c>
      <c r="AV17" s="131"/>
      <c r="AW17" s="131">
        <f t="shared" si="12"/>
        <v>1328</v>
      </c>
      <c r="AX17" s="29"/>
      <c r="AY17" s="130">
        <v>173111</v>
      </c>
      <c r="AZ17" s="131">
        <v>0</v>
      </c>
      <c r="BA17" s="131"/>
      <c r="BB17" s="131">
        <v>205358</v>
      </c>
      <c r="BC17" s="110">
        <f>AY17/BB17</f>
        <v>0.84297178585689381</v>
      </c>
      <c r="BD17" s="110"/>
      <c r="BE17" s="144" t="s">
        <v>59</v>
      </c>
      <c r="BF17" s="130">
        <v>200</v>
      </c>
      <c r="BG17" s="130"/>
      <c r="BH17" s="168" t="e">
        <f t="shared" si="13"/>
        <v>#REF!</v>
      </c>
      <c r="BI17" s="168" t="e">
        <f t="shared" si="14"/>
        <v>#REF!</v>
      </c>
      <c r="BJ17" s="168"/>
      <c r="BK17" s="130" t="e">
        <f>K17/$BF$8</f>
        <v>#REF!</v>
      </c>
      <c r="BL17" s="130" t="e">
        <f>U17/$BF$8</f>
        <v>#REF!</v>
      </c>
      <c r="BM17" s="130" t="e">
        <f>Y17/$BF$8</f>
        <v>#REF!</v>
      </c>
    </row>
    <row r="18" spans="2:65" ht="39" customHeight="1">
      <c r="B18" s="1169"/>
      <c r="C18" s="115" t="s">
        <v>63</v>
      </c>
      <c r="D18" s="115" t="e">
        <f>#REF!</f>
        <v>#REF!</v>
      </c>
      <c r="E18" s="116" t="e">
        <f>#REF!</f>
        <v>#REF!</v>
      </c>
      <c r="F18" s="117" t="e">
        <f>#REF!</f>
        <v>#REF!</v>
      </c>
      <c r="G18" s="118" t="e">
        <f>SUM(E18:F18)</f>
        <v>#REF!</v>
      </c>
      <c r="H18" s="239"/>
      <c r="I18" s="119" t="e">
        <f>#REF!</f>
        <v>#REF!</v>
      </c>
      <c r="J18" s="116" t="e">
        <f>#REF!</f>
        <v>#REF!</v>
      </c>
      <c r="K18" s="116" t="e">
        <f>#REF!</f>
        <v>#REF!</v>
      </c>
      <c r="L18" s="116" t="e">
        <f>#REF!</f>
        <v>#REF!</v>
      </c>
      <c r="M18" s="116" t="e">
        <f>#REF!</f>
        <v>#REF!</v>
      </c>
      <c r="N18" s="115" t="e">
        <f>#REF!</f>
        <v>#REF!</v>
      </c>
      <c r="O18" s="115" t="e">
        <f>#REF!</f>
        <v>#REF!</v>
      </c>
      <c r="P18" t="e">
        <f>#REF!</f>
        <v>#REF!</v>
      </c>
      <c r="Q18" s="120" t="e">
        <f>#REF!</f>
        <v>#REF!</v>
      </c>
      <c r="R18" s="121" t="e">
        <f>#REF!</f>
        <v>#REF!</v>
      </c>
      <c r="S18" s="122" t="e">
        <f>#REF!</f>
        <v>#REF!</v>
      </c>
      <c r="T18" s="97" t="e">
        <f>I18-J18+K18+L18+M18+Q18+R18+S18</f>
        <v>#REF!</v>
      </c>
      <c r="U18" s="118" t="e">
        <f>G18-T18</f>
        <v>#REF!</v>
      </c>
      <c r="V18" s="123" t="e">
        <f t="shared" si="0"/>
        <v>#REF!</v>
      </c>
      <c r="W18" s="118" t="e">
        <f t="shared" si="1"/>
        <v>#REF!</v>
      </c>
      <c r="X18" s="124" t="e">
        <f t="shared" si="2"/>
        <v>#REF!</v>
      </c>
      <c r="Y18" s="125" t="e">
        <f t="shared" si="3"/>
        <v>#REF!</v>
      </c>
      <c r="Z18" s="119" t="e">
        <f t="shared" si="4"/>
        <v>#REF!</v>
      </c>
      <c r="AA18" s="126" t="e">
        <f t="shared" si="5"/>
        <v>#REF!</v>
      </c>
      <c r="AB18" s="126" t="e">
        <f t="shared" si="6"/>
        <v>#REF!</v>
      </c>
      <c r="AC18" s="115" t="e">
        <f t="shared" si="7"/>
        <v>#REF!</v>
      </c>
      <c r="AD18" s="164" t="e">
        <f t="shared" si="8"/>
        <v>#REF!</v>
      </c>
      <c r="AE18" s="119" t="e">
        <f>#REF!</f>
        <v>#REF!</v>
      </c>
      <c r="AF18" s="115" t="e">
        <f>#REF!</f>
        <v>#REF!</v>
      </c>
      <c r="AG18" s="164" t="e">
        <f>#REF!</f>
        <v>#REF!</v>
      </c>
      <c r="AH18" s="118" t="e">
        <f>#REF!</f>
        <v>#REF!</v>
      </c>
      <c r="AI18" s="118" t="e">
        <f>#REF!</f>
        <v>#REF!</v>
      </c>
      <c r="AJ18" s="127" t="e">
        <f t="shared" si="9"/>
        <v>#REF!</v>
      </c>
      <c r="AK18" s="128" t="e">
        <f t="shared" si="10"/>
        <v>#REF!</v>
      </c>
      <c r="AL18" s="128" t="e">
        <f t="shared" si="11"/>
        <v>#REF!</v>
      </c>
      <c r="AN18" s="130">
        <v>33057</v>
      </c>
      <c r="AO18" s="115">
        <v>35896</v>
      </c>
      <c r="AP18" s="131">
        <v>40603</v>
      </c>
      <c r="AQ18" s="131">
        <v>44411</v>
      </c>
      <c r="AR18" s="131">
        <f t="shared" si="18"/>
        <v>109556</v>
      </c>
      <c r="AS18" s="131">
        <f t="shared" si="15"/>
        <v>36518.666666666664</v>
      </c>
      <c r="AU18" s="130">
        <v>962</v>
      </c>
      <c r="AV18" s="131"/>
      <c r="AW18" s="131">
        <f t="shared" si="12"/>
        <v>962</v>
      </c>
      <c r="AX18" s="29"/>
      <c r="AY18" s="130">
        <v>155367</v>
      </c>
      <c r="AZ18" s="131">
        <v>13490</v>
      </c>
      <c r="BA18" s="131"/>
      <c r="BB18" s="131">
        <v>177194</v>
      </c>
      <c r="BC18" s="110">
        <f>AY18/BB18</f>
        <v>0.87681862817025402</v>
      </c>
      <c r="BD18" s="110"/>
      <c r="BE18" s="144" t="s">
        <v>50</v>
      </c>
      <c r="BF18" s="130">
        <v>196</v>
      </c>
      <c r="BG18" s="130"/>
      <c r="BH18" s="114" t="e">
        <f t="shared" si="13"/>
        <v>#REF!</v>
      </c>
      <c r="BI18" s="114" t="e">
        <f t="shared" si="14"/>
        <v>#REF!</v>
      </c>
      <c r="BJ18" s="114"/>
      <c r="BK18" s="130" t="e">
        <f>K18/$BF$8</f>
        <v>#REF!</v>
      </c>
      <c r="BL18" s="130" t="e">
        <f>U18/$BF$8</f>
        <v>#REF!</v>
      </c>
      <c r="BM18" s="130" t="e">
        <f>Y18/$BF$8</f>
        <v>#REF!</v>
      </c>
    </row>
    <row r="19" spans="2:65" ht="39" customHeight="1">
      <c r="B19" s="1169"/>
      <c r="C19" s="115" t="s">
        <v>64</v>
      </c>
      <c r="D19" s="115" t="e">
        <f>#REF!</f>
        <v>#REF!</v>
      </c>
      <c r="E19" s="116" t="e">
        <f>#REF!</f>
        <v>#REF!</v>
      </c>
      <c r="F19" s="117" t="e">
        <f>#REF!</f>
        <v>#REF!</v>
      </c>
      <c r="G19" s="118" t="e">
        <f>SUM(E19:F19)</f>
        <v>#REF!</v>
      </c>
      <c r="H19" s="239"/>
      <c r="I19" s="119" t="e">
        <f>#REF!</f>
        <v>#REF!</v>
      </c>
      <c r="J19" s="116" t="e">
        <f>#REF!</f>
        <v>#REF!</v>
      </c>
      <c r="K19" s="116" t="e">
        <f>#REF!</f>
        <v>#REF!</v>
      </c>
      <c r="L19" s="116" t="e">
        <f>#REF!</f>
        <v>#REF!</v>
      </c>
      <c r="M19" s="116" t="e">
        <f>#REF!</f>
        <v>#REF!</v>
      </c>
      <c r="N19" s="115" t="e">
        <f>#REF!</f>
        <v>#REF!</v>
      </c>
      <c r="O19" s="115" t="e">
        <f>#REF!</f>
        <v>#REF!</v>
      </c>
      <c r="P19" t="e">
        <f>#REF!</f>
        <v>#REF!</v>
      </c>
      <c r="Q19" s="120" t="e">
        <f>#REF!</f>
        <v>#REF!</v>
      </c>
      <c r="R19" s="121" t="e">
        <f>#REF!</f>
        <v>#REF!</v>
      </c>
      <c r="S19" s="122" t="e">
        <f>#REF!</f>
        <v>#REF!</v>
      </c>
      <c r="T19" s="97" t="e">
        <f>I19-J19+K19+L19+M19+Q19+R19+S19</f>
        <v>#REF!</v>
      </c>
      <c r="U19" s="118" t="e">
        <f>G19-T19</f>
        <v>#REF!</v>
      </c>
      <c r="V19" s="123" t="e">
        <f t="shared" si="0"/>
        <v>#REF!</v>
      </c>
      <c r="W19" s="118" t="e">
        <f t="shared" si="1"/>
        <v>#REF!</v>
      </c>
      <c r="X19" s="124" t="e">
        <f t="shared" si="2"/>
        <v>#REF!</v>
      </c>
      <c r="Y19" s="125" t="e">
        <f t="shared" si="3"/>
        <v>#REF!</v>
      </c>
      <c r="Z19" s="119" t="e">
        <f t="shared" si="4"/>
        <v>#REF!</v>
      </c>
      <c r="AA19" s="126" t="e">
        <f t="shared" si="5"/>
        <v>#REF!</v>
      </c>
      <c r="AB19" s="126" t="e">
        <f t="shared" si="6"/>
        <v>#REF!</v>
      </c>
      <c r="AC19" s="115" t="e">
        <f t="shared" si="7"/>
        <v>#REF!</v>
      </c>
      <c r="AD19" s="164" t="e">
        <f t="shared" si="8"/>
        <v>#REF!</v>
      </c>
      <c r="AE19" s="119" t="e">
        <f>#REF!</f>
        <v>#REF!</v>
      </c>
      <c r="AF19" s="115" t="e">
        <f>#REF!</f>
        <v>#REF!</v>
      </c>
      <c r="AG19" s="164" t="e">
        <f>#REF!</f>
        <v>#REF!</v>
      </c>
      <c r="AH19" s="118" t="e">
        <f>#REF!</f>
        <v>#REF!</v>
      </c>
      <c r="AI19" s="118" t="e">
        <f>#REF!</f>
        <v>#REF!</v>
      </c>
      <c r="AJ19" s="127" t="e">
        <f t="shared" si="9"/>
        <v>#REF!</v>
      </c>
      <c r="AK19" s="128" t="e">
        <f t="shared" si="10"/>
        <v>#REF!</v>
      </c>
      <c r="AL19" s="128" t="e">
        <f t="shared" si="11"/>
        <v>#REF!</v>
      </c>
      <c r="AN19" s="130">
        <v>47295</v>
      </c>
      <c r="AO19" s="115">
        <v>47813</v>
      </c>
      <c r="AP19" s="131">
        <v>39937</v>
      </c>
      <c r="AQ19" s="131">
        <v>38714</v>
      </c>
      <c r="AR19" s="131">
        <f t="shared" si="18"/>
        <v>135045</v>
      </c>
      <c r="AS19" s="131">
        <f t="shared" si="15"/>
        <v>45015</v>
      </c>
      <c r="AU19" s="130">
        <v>746</v>
      </c>
      <c r="AV19" s="131"/>
      <c r="AW19" s="131">
        <f t="shared" si="12"/>
        <v>746</v>
      </c>
      <c r="AX19" s="29"/>
      <c r="AY19" s="130">
        <v>133050</v>
      </c>
      <c r="AZ19" s="131">
        <v>10381</v>
      </c>
      <c r="BA19" s="131"/>
      <c r="BB19" s="131">
        <v>149214</v>
      </c>
      <c r="BC19" s="110">
        <f>AY19/BB19</f>
        <v>0.8916723631830793</v>
      </c>
      <c r="BD19" s="110"/>
      <c r="BE19" s="169" t="s">
        <v>50</v>
      </c>
      <c r="BF19" s="134">
        <v>203</v>
      </c>
      <c r="BG19" s="169"/>
      <c r="BH19" s="120" t="e">
        <f t="shared" si="13"/>
        <v>#REF!</v>
      </c>
      <c r="BI19" s="170" t="s">
        <v>85</v>
      </c>
      <c r="BJ19" s="120" t="s">
        <v>65</v>
      </c>
      <c r="BK19" s="130" t="e">
        <f>K19/$BF$8</f>
        <v>#REF!</v>
      </c>
      <c r="BL19" s="130" t="e">
        <f>U19/$BF$8</f>
        <v>#REF!</v>
      </c>
      <c r="BM19" s="130" t="e">
        <f>Y19/$BF$8</f>
        <v>#REF!</v>
      </c>
    </row>
    <row r="20" spans="2:65" ht="39" customHeight="1">
      <c r="B20" s="1169"/>
      <c r="C20" s="171" t="s">
        <v>86</v>
      </c>
      <c r="D20" s="171" t="e">
        <f>#REF!</f>
        <v>#REF!</v>
      </c>
      <c r="E20" s="172" t="e">
        <f>#REF!</f>
        <v>#REF!</v>
      </c>
      <c r="F20" s="173" t="e">
        <f>#REF!</f>
        <v>#REF!</v>
      </c>
      <c r="G20" s="174" t="e">
        <f>SUM(E20:F20)</f>
        <v>#REF!</v>
      </c>
      <c r="H20" s="242"/>
      <c r="I20" s="175" t="e">
        <f>#REF!</f>
        <v>#REF!</v>
      </c>
      <c r="J20" s="172" t="e">
        <f>#REF!</f>
        <v>#REF!</v>
      </c>
      <c r="K20" s="172" t="e">
        <f>#REF!</f>
        <v>#REF!</v>
      </c>
      <c r="L20" s="172" t="e">
        <f>#REF!</f>
        <v>#REF!</v>
      </c>
      <c r="M20" s="172" t="e">
        <f>#REF!</f>
        <v>#REF!</v>
      </c>
      <c r="N20" s="171" t="e">
        <f>#REF!</f>
        <v>#REF!</v>
      </c>
      <c r="O20" s="171" t="e">
        <f>#REF!</f>
        <v>#REF!</v>
      </c>
      <c r="P20" t="e">
        <f>#REF!</f>
        <v>#REF!</v>
      </c>
      <c r="Q20" s="176" t="e">
        <f>#REF!</f>
        <v>#REF!</v>
      </c>
      <c r="R20" s="177" t="e">
        <f>#REF!</f>
        <v>#REF!</v>
      </c>
      <c r="S20" s="178" t="e">
        <f>#REF!</f>
        <v>#REF!</v>
      </c>
      <c r="T20" s="97" t="e">
        <f>I20-J20+K20+L20+M20+Q20+R20+S20</f>
        <v>#REF!</v>
      </c>
      <c r="U20" s="174" t="e">
        <f>G20-T20</f>
        <v>#REF!</v>
      </c>
      <c r="V20" s="179" t="e">
        <f t="shared" si="0"/>
        <v>#REF!</v>
      </c>
      <c r="W20" s="174" t="e">
        <f t="shared" si="1"/>
        <v>#REF!</v>
      </c>
      <c r="X20" s="180" t="e">
        <f t="shared" si="2"/>
        <v>#REF!</v>
      </c>
      <c r="Y20" s="181" t="e">
        <f t="shared" si="3"/>
        <v>#REF!</v>
      </c>
      <c r="Z20" s="175" t="e">
        <f t="shared" si="4"/>
        <v>#REF!</v>
      </c>
      <c r="AA20" s="182" t="e">
        <f t="shared" si="5"/>
        <v>#REF!</v>
      </c>
      <c r="AB20" s="182" t="e">
        <f t="shared" si="6"/>
        <v>#REF!</v>
      </c>
      <c r="AC20" s="171" t="e">
        <f t="shared" si="7"/>
        <v>#REF!</v>
      </c>
      <c r="AD20" s="183" t="e">
        <f t="shared" si="8"/>
        <v>#REF!</v>
      </c>
      <c r="AE20" s="175" t="e">
        <f>#REF!</f>
        <v>#REF!</v>
      </c>
      <c r="AF20" s="171" t="e">
        <f>#REF!</f>
        <v>#REF!</v>
      </c>
      <c r="AG20" s="183" t="e">
        <f>#REF!</f>
        <v>#REF!</v>
      </c>
      <c r="AH20" s="174" t="e">
        <f>#REF!</f>
        <v>#REF!</v>
      </c>
      <c r="AI20" s="174" t="e">
        <f>#REF!</f>
        <v>#REF!</v>
      </c>
      <c r="AJ20" s="184" t="e">
        <f t="shared" si="9"/>
        <v>#REF!</v>
      </c>
      <c r="AK20" s="185" t="e">
        <f t="shared" si="10"/>
        <v>#REF!</v>
      </c>
      <c r="AL20" s="185" t="e">
        <f t="shared" si="11"/>
        <v>#REF!</v>
      </c>
      <c r="AN20" s="130">
        <v>272317</v>
      </c>
      <c r="AO20" s="171">
        <v>248549</v>
      </c>
      <c r="AP20" s="131">
        <v>237777</v>
      </c>
      <c r="AQ20" s="131">
        <v>238534</v>
      </c>
      <c r="AR20" s="131">
        <f>SUM(AN20:AP20)</f>
        <v>758643</v>
      </c>
      <c r="AS20" s="131">
        <f t="shared" si="15"/>
        <v>252881</v>
      </c>
      <c r="AU20" s="130">
        <v>2023</v>
      </c>
      <c r="AV20" s="131"/>
      <c r="AW20" s="131">
        <f t="shared" si="12"/>
        <v>2023</v>
      </c>
      <c r="AX20" s="29"/>
      <c r="AY20" s="130">
        <v>294448</v>
      </c>
      <c r="AZ20" s="131">
        <v>13547</v>
      </c>
      <c r="BA20" s="131"/>
      <c r="BB20" s="131">
        <v>320354</v>
      </c>
      <c r="BC20" s="110">
        <f>AY20/BB20</f>
        <v>0.91913320888766803</v>
      </c>
      <c r="BD20" s="110"/>
      <c r="BE20" s="144" t="s">
        <v>50</v>
      </c>
      <c r="BF20" s="130">
        <v>200</v>
      </c>
      <c r="BG20" s="130"/>
      <c r="BH20" s="186" t="e">
        <f t="shared" si="13"/>
        <v>#REF!</v>
      </c>
      <c r="BI20" s="186" t="e">
        <f t="shared" ref="BI20:BI25" si="21">I20/$BG20</f>
        <v>#REF!</v>
      </c>
      <c r="BJ20" s="186"/>
      <c r="BK20" s="130" t="e">
        <f>K20/$BF$8</f>
        <v>#REF!</v>
      </c>
      <c r="BL20" s="130" t="e">
        <f>U20/$BF$8</f>
        <v>#REF!</v>
      </c>
      <c r="BM20" s="130" t="e">
        <f>Y20/$BF$8</f>
        <v>#REF!</v>
      </c>
    </row>
    <row r="21" spans="2:65" ht="39" customHeight="1" thickBot="1">
      <c r="B21" s="1169"/>
      <c r="C21" s="146" t="s">
        <v>1</v>
      </c>
      <c r="D21" s="146" t="e">
        <f>SUM(D17:D20)</f>
        <v>#REF!</v>
      </c>
      <c r="E21" s="147" t="e">
        <f>SUM(E17:E20)</f>
        <v>#REF!</v>
      </c>
      <c r="F21" s="148" t="e">
        <f>SUM(F17:F20)</f>
        <v>#REF!</v>
      </c>
      <c r="G21" s="149" t="e">
        <f>SUM(G17:G20)</f>
        <v>#REF!</v>
      </c>
      <c r="H21" s="241" t="e">
        <f>(D21+F21)/1000</f>
        <v>#REF!</v>
      </c>
      <c r="I21" s="150" t="e">
        <f>SUM(I17:I20)</f>
        <v>#REF!</v>
      </c>
      <c r="J21" s="147" t="e">
        <f>SUM(J17:J20)</f>
        <v>#REF!</v>
      </c>
      <c r="K21" s="147" t="e">
        <f>SUM(K17:K20)</f>
        <v>#REF!</v>
      </c>
      <c r="L21" s="147" t="e">
        <f>SUM(L17:L20)</f>
        <v>#REF!</v>
      </c>
      <c r="M21" s="147" t="e">
        <f>SUM(M17:M20)</f>
        <v>#REF!</v>
      </c>
      <c r="N21" s="146" t="e">
        <f>SUM(I21:M21)/1000</f>
        <v>#REF!</v>
      </c>
      <c r="O21" s="146" t="e">
        <f t="shared" ref="O21:U21" si="22">SUM(O17:O20)</f>
        <v>#REF!</v>
      </c>
      <c r="P21" s="146" t="e">
        <f t="shared" si="22"/>
        <v>#REF!</v>
      </c>
      <c r="Q21" s="151" t="e">
        <f t="shared" si="22"/>
        <v>#REF!</v>
      </c>
      <c r="R21" s="152" t="e">
        <f t="shared" si="22"/>
        <v>#REF!</v>
      </c>
      <c r="S21" s="153" t="e">
        <f t="shared" si="22"/>
        <v>#REF!</v>
      </c>
      <c r="T21" s="149" t="e">
        <f t="shared" si="22"/>
        <v>#REF!</v>
      </c>
      <c r="U21" s="149" t="e">
        <f t="shared" si="22"/>
        <v>#REF!</v>
      </c>
      <c r="V21" s="154" t="e">
        <f t="shared" si="0"/>
        <v>#REF!</v>
      </c>
      <c r="W21" s="149" t="e">
        <f t="shared" si="1"/>
        <v>#REF!</v>
      </c>
      <c r="X21" s="155" t="e">
        <f t="shared" si="2"/>
        <v>#REF!</v>
      </c>
      <c r="Y21" s="156" t="e">
        <f t="shared" si="3"/>
        <v>#REF!</v>
      </c>
      <c r="Z21" s="150" t="e">
        <f t="shared" si="4"/>
        <v>#REF!</v>
      </c>
      <c r="AA21" s="157" t="e">
        <f t="shared" si="5"/>
        <v>#REF!</v>
      </c>
      <c r="AB21" s="157" t="e">
        <f t="shared" si="6"/>
        <v>#REF!</v>
      </c>
      <c r="AC21" s="146" t="e">
        <f t="shared" si="7"/>
        <v>#REF!</v>
      </c>
      <c r="AD21" s="158" t="e">
        <f t="shared" si="8"/>
        <v>#REF!</v>
      </c>
      <c r="AE21" s="150" t="e">
        <f>SUM(AE17:AE20)</f>
        <v>#REF!</v>
      </c>
      <c r="AF21" s="146" t="e">
        <f>SUM(AF17:AF20)</f>
        <v>#REF!</v>
      </c>
      <c r="AG21" s="158" t="e">
        <f>SUM(AG17:AG20)</f>
        <v>#REF!</v>
      </c>
      <c r="AH21" s="149" t="e">
        <f>SUM(AH17:AH20)</f>
        <v>#REF!</v>
      </c>
      <c r="AI21" s="149" t="e">
        <f>SUM(AI17:AI20)</f>
        <v>#REF!</v>
      </c>
      <c r="AJ21" s="159" t="e">
        <f t="shared" si="9"/>
        <v>#REF!</v>
      </c>
      <c r="AK21" s="160" t="e">
        <f t="shared" si="10"/>
        <v>#REF!</v>
      </c>
      <c r="AL21" s="160" t="e">
        <f t="shared" si="11"/>
        <v>#REF!</v>
      </c>
      <c r="AN21" s="146">
        <f t="shared" ref="AN21:AS21" si="23">SUM(AN17:AN20)</f>
        <v>494194</v>
      </c>
      <c r="AO21" s="146">
        <f t="shared" si="23"/>
        <v>482675</v>
      </c>
      <c r="AP21" s="147">
        <f t="shared" si="23"/>
        <v>457576</v>
      </c>
      <c r="AQ21" s="147">
        <f t="shared" si="23"/>
        <v>453349</v>
      </c>
      <c r="AR21" s="147">
        <f t="shared" si="23"/>
        <v>1434445</v>
      </c>
      <c r="AS21" s="147">
        <f t="shared" si="23"/>
        <v>478148.33333333331</v>
      </c>
      <c r="AU21" s="146">
        <f>SUM(AU17:AU20)</f>
        <v>5059</v>
      </c>
      <c r="AV21" s="147">
        <v>0</v>
      </c>
      <c r="AW21" s="147">
        <f t="shared" si="12"/>
        <v>5059</v>
      </c>
      <c r="AX21" s="29"/>
      <c r="AY21" s="146"/>
      <c r="AZ21" s="147"/>
      <c r="BA21" s="147"/>
      <c r="BB21" s="147"/>
      <c r="BC21" s="110"/>
      <c r="BD21" s="110"/>
      <c r="BE21" s="161"/>
      <c r="BF21" s="146">
        <f>SUM(BF17:BF20)</f>
        <v>799</v>
      </c>
      <c r="BG21" s="146">
        <f>SUM(BG17:BG20)</f>
        <v>0</v>
      </c>
      <c r="BH21" s="162" t="e">
        <f t="shared" si="13"/>
        <v>#REF!</v>
      </c>
      <c r="BI21" s="162" t="e">
        <f t="shared" si="21"/>
        <v>#REF!</v>
      </c>
      <c r="BJ21" s="162"/>
      <c r="BK21" s="146" t="e">
        <f>SUM(BK17:BK20)</f>
        <v>#REF!</v>
      </c>
      <c r="BL21" s="146" t="e">
        <f>SUM(BL17:BL20)</f>
        <v>#REF!</v>
      </c>
      <c r="BM21" s="146" t="e">
        <f>SUM(BM17:BM20)</f>
        <v>#REF!</v>
      </c>
    </row>
    <row r="22" spans="2:65" ht="39" customHeight="1">
      <c r="B22" s="1171" t="s">
        <v>66</v>
      </c>
      <c r="C22" s="187" t="s">
        <v>67</v>
      </c>
      <c r="D22" s="188" t="e">
        <f>#REF!</f>
        <v>#REF!</v>
      </c>
      <c r="E22" s="189" t="e">
        <f>#REF!</f>
        <v>#REF!</v>
      </c>
      <c r="F22" s="190" t="e">
        <f>#REF!</f>
        <v>#REF!</v>
      </c>
      <c r="G22" s="191" t="e">
        <f>SUM(E22:F22)</f>
        <v>#REF!</v>
      </c>
      <c r="H22" s="243"/>
      <c r="I22" s="192" t="e">
        <f>#REF!</f>
        <v>#REF!</v>
      </c>
      <c r="J22" s="189" t="e">
        <f>#REF!</f>
        <v>#REF!</v>
      </c>
      <c r="K22" s="99" t="e">
        <f>#REF!</f>
        <v>#REF!</v>
      </c>
      <c r="L22" s="189" t="e">
        <f>#REF!</f>
        <v>#REF!</v>
      </c>
      <c r="M22" s="189" t="e">
        <f>#REF!</f>
        <v>#REF!</v>
      </c>
      <c r="N22" s="188" t="e">
        <f>#REF!</f>
        <v>#REF!</v>
      </c>
      <c r="O22" s="188" t="e">
        <f>#REF!</f>
        <v>#REF!</v>
      </c>
      <c r="P22" s="188" t="e">
        <f>#REF!</f>
        <v>#REF!</v>
      </c>
      <c r="Q22" s="193" t="e">
        <f>#REF!</f>
        <v>#REF!</v>
      </c>
      <c r="R22" s="194" t="e">
        <f>#REF!</f>
        <v>#REF!</v>
      </c>
      <c r="S22" s="195" t="e">
        <f>#REF!</f>
        <v>#REF!</v>
      </c>
      <c r="T22" s="97" t="e">
        <f>I22-J22+K22+L22+M22+Q22+R22+S22</f>
        <v>#REF!</v>
      </c>
      <c r="U22" s="191" t="e">
        <f>G22-T22</f>
        <v>#REF!</v>
      </c>
      <c r="V22" s="196" t="e">
        <f t="shared" si="0"/>
        <v>#REF!</v>
      </c>
      <c r="W22" s="191" t="e">
        <f t="shared" si="1"/>
        <v>#REF!</v>
      </c>
      <c r="X22" s="197" t="e">
        <f t="shared" si="2"/>
        <v>#REF!</v>
      </c>
      <c r="Y22" s="198" t="e">
        <f t="shared" si="3"/>
        <v>#REF!</v>
      </c>
      <c r="Z22" s="192" t="e">
        <f t="shared" si="4"/>
        <v>#REF!</v>
      </c>
      <c r="AA22" s="199" t="e">
        <f t="shared" si="5"/>
        <v>#REF!</v>
      </c>
      <c r="AB22" s="199" t="e">
        <f t="shared" si="6"/>
        <v>#REF!</v>
      </c>
      <c r="AC22" s="188" t="e">
        <f t="shared" si="7"/>
        <v>#REF!</v>
      </c>
      <c r="AD22" s="200" t="e">
        <f t="shared" si="8"/>
        <v>#REF!</v>
      </c>
      <c r="AE22" s="192" t="e">
        <f>#REF!</f>
        <v>#REF!</v>
      </c>
      <c r="AF22" s="188" t="e">
        <f>#REF!</f>
        <v>#REF!</v>
      </c>
      <c r="AG22" s="200" t="e">
        <f>#REF!</f>
        <v>#REF!</v>
      </c>
      <c r="AH22" s="191" t="e">
        <f>#REF!</f>
        <v>#REF!</v>
      </c>
      <c r="AI22" s="191" t="e">
        <f>#REF!</f>
        <v>#REF!</v>
      </c>
      <c r="AJ22" s="201" t="e">
        <f t="shared" si="9"/>
        <v>#REF!</v>
      </c>
      <c r="AK22" s="202" t="e">
        <f t="shared" si="10"/>
        <v>#REF!</v>
      </c>
      <c r="AL22" s="202" t="e">
        <f t="shared" si="11"/>
        <v>#REF!</v>
      </c>
      <c r="AN22" s="77">
        <v>123294</v>
      </c>
      <c r="AO22" s="188">
        <v>130471</v>
      </c>
      <c r="AP22" s="36">
        <v>131833</v>
      </c>
      <c r="AQ22" s="36">
        <v>127398</v>
      </c>
      <c r="AR22" s="36">
        <f t="shared" si="18"/>
        <v>385598</v>
      </c>
      <c r="AS22" s="36">
        <f>AR22/3</f>
        <v>128532.66666666667</v>
      </c>
      <c r="AU22" s="77">
        <v>895</v>
      </c>
      <c r="AV22" s="36"/>
      <c r="AW22" s="36">
        <f t="shared" si="12"/>
        <v>895</v>
      </c>
      <c r="AX22" s="29"/>
      <c r="AY22" s="77">
        <v>187410</v>
      </c>
      <c r="AZ22" s="36">
        <v>6835</v>
      </c>
      <c r="BA22" s="36"/>
      <c r="BB22" s="36">
        <v>209258</v>
      </c>
      <c r="BC22" s="110">
        <f>AY22/BB22</f>
        <v>0.8955930000286727</v>
      </c>
      <c r="BD22" s="110"/>
      <c r="BE22" s="92" t="s">
        <v>59</v>
      </c>
      <c r="BF22" s="77">
        <v>206</v>
      </c>
      <c r="BG22" s="130"/>
      <c r="BH22" s="113" t="e">
        <f t="shared" si="13"/>
        <v>#REF!</v>
      </c>
      <c r="BI22" s="113" t="e">
        <f t="shared" si="21"/>
        <v>#REF!</v>
      </c>
      <c r="BJ22" s="113"/>
      <c r="BK22" s="77" t="e">
        <f>K22/$BF$8</f>
        <v>#REF!</v>
      </c>
      <c r="BL22" s="77" t="e">
        <f>U22/$BF$8</f>
        <v>#REF!</v>
      </c>
      <c r="BM22" s="77" t="e">
        <f>Y22/$BF$8</f>
        <v>#REF!</v>
      </c>
    </row>
    <row r="23" spans="2:65" ht="39" customHeight="1">
      <c r="B23" s="1169"/>
      <c r="C23" s="203" t="s">
        <v>68</v>
      </c>
      <c r="D23" s="115" t="e">
        <f>#REF!</f>
        <v>#REF!</v>
      </c>
      <c r="E23" s="116" t="e">
        <f>#REF!</f>
        <v>#REF!</v>
      </c>
      <c r="F23" s="167"/>
      <c r="G23" s="118" t="e">
        <f>SUM(E23:F23)</f>
        <v>#REF!</v>
      </c>
      <c r="H23" s="239"/>
      <c r="I23" s="119" t="e">
        <f>#REF!</f>
        <v>#REF!</v>
      </c>
      <c r="J23" s="116" t="e">
        <f>#REF!</f>
        <v>#REF!</v>
      </c>
      <c r="K23" s="99" t="e">
        <f>#REF!</f>
        <v>#REF!</v>
      </c>
      <c r="L23" s="116" t="e">
        <f>#REF!</f>
        <v>#REF!</v>
      </c>
      <c r="M23" s="116" t="e">
        <f>#REF!</f>
        <v>#REF!</v>
      </c>
      <c r="N23" s="115" t="e">
        <f>#REF!</f>
        <v>#REF!</v>
      </c>
      <c r="O23" s="115" t="e">
        <f>#REF!</f>
        <v>#REF!</v>
      </c>
      <c r="P23" s="115" t="e">
        <f>#REF!</f>
        <v>#REF!</v>
      </c>
      <c r="Q23" s="120" t="e">
        <f>#REF!</f>
        <v>#REF!</v>
      </c>
      <c r="R23" s="121" t="e">
        <f>#REF!</f>
        <v>#REF!</v>
      </c>
      <c r="S23" s="122" t="e">
        <f>#REF!</f>
        <v>#REF!</v>
      </c>
      <c r="T23" s="97" t="e">
        <f>I23-J23+K23+L23+M23+Q23+R23+S23</f>
        <v>#REF!</v>
      </c>
      <c r="U23" s="118" t="e">
        <f>G23-T23</f>
        <v>#REF!</v>
      </c>
      <c r="V23" s="123" t="e">
        <f t="shared" si="0"/>
        <v>#REF!</v>
      </c>
      <c r="W23" s="118" t="e">
        <f t="shared" si="1"/>
        <v>#REF!</v>
      </c>
      <c r="X23" s="124" t="e">
        <f t="shared" si="2"/>
        <v>#REF!</v>
      </c>
      <c r="Y23" s="125" t="e">
        <f t="shared" si="3"/>
        <v>#REF!</v>
      </c>
      <c r="Z23" s="119" t="e">
        <f t="shared" si="4"/>
        <v>#REF!</v>
      </c>
      <c r="AA23" s="126" t="e">
        <f t="shared" si="5"/>
        <v>#REF!</v>
      </c>
      <c r="AB23" s="126" t="e">
        <f t="shared" si="6"/>
        <v>#REF!</v>
      </c>
      <c r="AC23" s="115" t="e">
        <f t="shared" si="7"/>
        <v>#REF!</v>
      </c>
      <c r="AD23" s="164" t="e">
        <f t="shared" si="8"/>
        <v>#REF!</v>
      </c>
      <c r="AE23" s="119" t="e">
        <f>#REF!</f>
        <v>#REF!</v>
      </c>
      <c r="AF23" s="115" t="e">
        <f>#REF!</f>
        <v>#REF!</v>
      </c>
      <c r="AG23" s="164" t="e">
        <f>#REF!</f>
        <v>#REF!</v>
      </c>
      <c r="AH23" s="118" t="e">
        <f>#REF!</f>
        <v>#REF!</v>
      </c>
      <c r="AI23" s="118" t="e">
        <f>#REF!</f>
        <v>#REF!</v>
      </c>
      <c r="AJ23" s="127" t="e">
        <f t="shared" si="9"/>
        <v>#REF!</v>
      </c>
      <c r="AK23" s="128" t="e">
        <f t="shared" si="10"/>
        <v>#REF!</v>
      </c>
      <c r="AL23" s="128" t="e">
        <f t="shared" si="11"/>
        <v>#REF!</v>
      </c>
      <c r="AN23" s="130">
        <v>51685</v>
      </c>
      <c r="AO23" s="115">
        <v>47988</v>
      </c>
      <c r="AP23" s="131">
        <v>46814</v>
      </c>
      <c r="AQ23" s="131">
        <v>53998</v>
      </c>
      <c r="AR23" s="131">
        <f t="shared" si="18"/>
        <v>146487</v>
      </c>
      <c r="AS23" s="131">
        <f>AR23/3</f>
        <v>48829</v>
      </c>
      <c r="AU23" s="130">
        <v>900</v>
      </c>
      <c r="AV23" s="131"/>
      <c r="AW23" s="131">
        <f t="shared" si="12"/>
        <v>900</v>
      </c>
      <c r="AX23" s="29"/>
      <c r="AY23" s="130">
        <v>142010</v>
      </c>
      <c r="AZ23" s="131">
        <v>6955</v>
      </c>
      <c r="BA23" s="131"/>
      <c r="BB23" s="131">
        <v>155952</v>
      </c>
      <c r="BC23" s="110">
        <f>AY23/BB23</f>
        <v>0.91060069765055918</v>
      </c>
      <c r="BD23" s="110"/>
      <c r="BE23" s="144" t="s">
        <v>50</v>
      </c>
      <c r="BF23" s="130">
        <v>200</v>
      </c>
      <c r="BG23" s="130"/>
      <c r="BH23" s="114" t="e">
        <f t="shared" si="13"/>
        <v>#REF!</v>
      </c>
      <c r="BI23" s="114" t="e">
        <f t="shared" si="21"/>
        <v>#REF!</v>
      </c>
      <c r="BJ23" s="114" t="s">
        <v>51</v>
      </c>
      <c r="BK23" s="130" t="e">
        <f>K23/$BF$8</f>
        <v>#REF!</v>
      </c>
      <c r="BL23" s="130" t="e">
        <f>U23/$BF$8</f>
        <v>#REF!</v>
      </c>
      <c r="BM23" s="130" t="e">
        <f>Y23/$BF$8</f>
        <v>#REF!</v>
      </c>
    </row>
    <row r="24" spans="2:65" ht="39" customHeight="1">
      <c r="B24" s="1169"/>
      <c r="C24" s="204" t="s">
        <v>87</v>
      </c>
      <c r="D24" s="171" t="e">
        <f>#REF!</f>
        <v>#REF!</v>
      </c>
      <c r="E24" s="172" t="e">
        <f>#REF!</f>
        <v>#REF!</v>
      </c>
      <c r="F24" s="173"/>
      <c r="G24" s="174" t="e">
        <f>SUM(E24:F24)</f>
        <v>#REF!</v>
      </c>
      <c r="H24" s="242"/>
      <c r="I24" s="175" t="e">
        <f>#REF!</f>
        <v>#REF!</v>
      </c>
      <c r="J24" s="172" t="e">
        <f>#REF!</f>
        <v>#REF!</v>
      </c>
      <c r="K24" s="99" t="e">
        <f>#REF!</f>
        <v>#REF!</v>
      </c>
      <c r="L24" s="172" t="e">
        <f>#REF!</f>
        <v>#REF!</v>
      </c>
      <c r="M24" s="172" t="e">
        <f>#REF!</f>
        <v>#REF!</v>
      </c>
      <c r="N24" s="171" t="e">
        <f>#REF!</f>
        <v>#REF!</v>
      </c>
      <c r="O24" s="171" t="e">
        <f>#REF!</f>
        <v>#REF!</v>
      </c>
      <c r="P24" s="171" t="e">
        <f>#REF!</f>
        <v>#REF!</v>
      </c>
      <c r="Q24" s="176" t="e">
        <f>#REF!</f>
        <v>#REF!</v>
      </c>
      <c r="R24" s="177" t="e">
        <f>#REF!</f>
        <v>#REF!</v>
      </c>
      <c r="S24" s="178" t="e">
        <f>#REF!</f>
        <v>#REF!</v>
      </c>
      <c r="T24" s="97" t="e">
        <f>I24-J24+K24+L24+M24+Q24+R24+S24</f>
        <v>#REF!</v>
      </c>
      <c r="U24" s="174" t="e">
        <f>G24-T24</f>
        <v>#REF!</v>
      </c>
      <c r="V24" s="179" t="e">
        <f t="shared" si="0"/>
        <v>#REF!</v>
      </c>
      <c r="W24" s="174" t="e">
        <f t="shared" si="1"/>
        <v>#REF!</v>
      </c>
      <c r="X24" s="180" t="e">
        <f t="shared" si="2"/>
        <v>#REF!</v>
      </c>
      <c r="Y24" s="181" t="e">
        <f t="shared" si="3"/>
        <v>#REF!</v>
      </c>
      <c r="Z24" s="175" t="e">
        <f t="shared" si="4"/>
        <v>#REF!</v>
      </c>
      <c r="AA24" s="182" t="e">
        <f t="shared" si="5"/>
        <v>#REF!</v>
      </c>
      <c r="AB24" s="182" t="e">
        <f t="shared" si="6"/>
        <v>#REF!</v>
      </c>
      <c r="AC24" s="171" t="e">
        <f t="shared" si="7"/>
        <v>#REF!</v>
      </c>
      <c r="AD24" s="183" t="e">
        <f t="shared" si="8"/>
        <v>#REF!</v>
      </c>
      <c r="AE24" s="175" t="e">
        <f>#REF!</f>
        <v>#REF!</v>
      </c>
      <c r="AF24" s="171" t="e">
        <f>#REF!</f>
        <v>#REF!</v>
      </c>
      <c r="AG24" s="183" t="e">
        <f>#REF!</f>
        <v>#REF!</v>
      </c>
      <c r="AH24" s="174" t="e">
        <f>#REF!</f>
        <v>#REF!</v>
      </c>
      <c r="AI24" s="174" t="e">
        <f>#REF!</f>
        <v>#REF!</v>
      </c>
      <c r="AJ24" s="184" t="e">
        <f t="shared" si="9"/>
        <v>#REF!</v>
      </c>
      <c r="AK24" s="185" t="e">
        <f t="shared" si="10"/>
        <v>#REF!</v>
      </c>
      <c r="AL24" s="185" t="e">
        <f t="shared" si="11"/>
        <v>#REF!</v>
      </c>
      <c r="AN24" s="130">
        <v>48822</v>
      </c>
      <c r="AO24" s="171">
        <v>55322</v>
      </c>
      <c r="AP24" s="131">
        <v>62576</v>
      </c>
      <c r="AQ24" s="131">
        <v>68006</v>
      </c>
      <c r="AR24" s="131">
        <f t="shared" si="18"/>
        <v>166720</v>
      </c>
      <c r="AS24" s="131">
        <f>AR24/3</f>
        <v>55573.333333333336</v>
      </c>
      <c r="AU24" s="130">
        <v>913</v>
      </c>
      <c r="AV24" s="131"/>
      <c r="AW24" s="131">
        <f t="shared" si="12"/>
        <v>913</v>
      </c>
      <c r="AX24" s="29"/>
      <c r="AY24" s="130">
        <v>150485</v>
      </c>
      <c r="AZ24" s="131">
        <v>10317</v>
      </c>
      <c r="BA24" s="131"/>
      <c r="BB24" s="131">
        <v>169286</v>
      </c>
      <c r="BC24" s="110">
        <f>AY24/BB24</f>
        <v>0.88893942795033254</v>
      </c>
      <c r="BD24" s="110"/>
      <c r="BE24" s="205" t="s">
        <v>50</v>
      </c>
      <c r="BF24" s="145">
        <v>200</v>
      </c>
      <c r="BG24" s="206"/>
      <c r="BH24" s="207" t="e">
        <f t="shared" si="13"/>
        <v>#REF!</v>
      </c>
      <c r="BI24" s="207" t="e">
        <f t="shared" si="21"/>
        <v>#REF!</v>
      </c>
      <c r="BJ24" s="207"/>
      <c r="BK24" s="130" t="e">
        <f>K24/$BF$8</f>
        <v>#REF!</v>
      </c>
      <c r="BL24" s="130" t="e">
        <f>U24/$BF$8</f>
        <v>#REF!</v>
      </c>
      <c r="BM24" s="130" t="e">
        <f>Y24/$BF$8</f>
        <v>#REF!</v>
      </c>
    </row>
    <row r="25" spans="2:65" ht="39" customHeight="1" thickBot="1">
      <c r="B25" s="1170"/>
      <c r="C25" s="208" t="s">
        <v>1</v>
      </c>
      <c r="D25" s="146" t="e">
        <f>SUM(D22:D24)</f>
        <v>#REF!</v>
      </c>
      <c r="E25" s="147" t="e">
        <f>SUM(E22:E24)</f>
        <v>#REF!</v>
      </c>
      <c r="F25" s="148" t="e">
        <f>SUM(F22:F24)</f>
        <v>#REF!</v>
      </c>
      <c r="G25" s="149" t="e">
        <f>SUM(G22:G24)</f>
        <v>#REF!</v>
      </c>
      <c r="H25" s="241" t="e">
        <f>(D25+F25)/1000</f>
        <v>#REF!</v>
      </c>
      <c r="I25" s="150" t="e">
        <f>SUM(I22:I24)</f>
        <v>#REF!</v>
      </c>
      <c r="J25" s="147" t="e">
        <f>SUM(J22:J24)</f>
        <v>#REF!</v>
      </c>
      <c r="K25" s="147" t="e">
        <f>SUM(K22:K24)</f>
        <v>#REF!</v>
      </c>
      <c r="L25" s="147" t="e">
        <f>SUM(L22:L24)</f>
        <v>#REF!</v>
      </c>
      <c r="M25" s="147" t="e">
        <f>SUM(M22:M24)</f>
        <v>#REF!</v>
      </c>
      <c r="N25" s="146" t="e">
        <f>SUM(I25:M25)/1000</f>
        <v>#REF!</v>
      </c>
      <c r="O25" s="146" t="e">
        <f t="shared" ref="O25:U25" si="24">SUM(O22:O24)</f>
        <v>#REF!</v>
      </c>
      <c r="P25" s="146" t="e">
        <f t="shared" si="24"/>
        <v>#REF!</v>
      </c>
      <c r="Q25" s="151" t="e">
        <f t="shared" si="24"/>
        <v>#REF!</v>
      </c>
      <c r="R25" s="152" t="e">
        <f t="shared" si="24"/>
        <v>#REF!</v>
      </c>
      <c r="S25" s="153" t="e">
        <f t="shared" si="24"/>
        <v>#REF!</v>
      </c>
      <c r="T25" s="149" t="e">
        <f t="shared" si="24"/>
        <v>#REF!</v>
      </c>
      <c r="U25" s="149" t="e">
        <f t="shared" si="24"/>
        <v>#REF!</v>
      </c>
      <c r="V25" s="154" t="e">
        <f t="shared" si="0"/>
        <v>#REF!</v>
      </c>
      <c r="W25" s="149" t="e">
        <f t="shared" si="1"/>
        <v>#REF!</v>
      </c>
      <c r="X25" s="155" t="e">
        <f t="shared" si="2"/>
        <v>#REF!</v>
      </c>
      <c r="Y25" s="156" t="e">
        <f t="shared" si="3"/>
        <v>#REF!</v>
      </c>
      <c r="Z25" s="150" t="e">
        <f t="shared" si="4"/>
        <v>#REF!</v>
      </c>
      <c r="AA25" s="157" t="e">
        <f t="shared" si="5"/>
        <v>#REF!</v>
      </c>
      <c r="AB25" s="157" t="e">
        <f t="shared" si="6"/>
        <v>#REF!</v>
      </c>
      <c r="AC25" s="146" t="e">
        <f t="shared" si="7"/>
        <v>#REF!</v>
      </c>
      <c r="AD25" s="158" t="e">
        <f t="shared" si="8"/>
        <v>#REF!</v>
      </c>
      <c r="AE25" s="150" t="e">
        <f>SUM(AE22:AE24)</f>
        <v>#REF!</v>
      </c>
      <c r="AF25" s="146" t="e">
        <f>SUM(AF22:AF24)</f>
        <v>#REF!</v>
      </c>
      <c r="AG25" s="158" t="e">
        <f>SUM(AG22:AG24)</f>
        <v>#REF!</v>
      </c>
      <c r="AH25" s="149" t="e">
        <f>SUM(AH22:AH24)</f>
        <v>#REF!</v>
      </c>
      <c r="AI25" s="149" t="e">
        <f>SUM(AI22:AI24)</f>
        <v>#REF!</v>
      </c>
      <c r="AJ25" s="159" t="e">
        <f t="shared" si="9"/>
        <v>#REF!</v>
      </c>
      <c r="AK25" s="160" t="e">
        <f t="shared" si="10"/>
        <v>#REF!</v>
      </c>
      <c r="AL25" s="160" t="e">
        <f t="shared" si="11"/>
        <v>#REF!</v>
      </c>
      <c r="AN25" s="146">
        <f t="shared" ref="AN25:AS25" si="25">SUM(AN22:AN24)</f>
        <v>223801</v>
      </c>
      <c r="AO25" s="146">
        <f t="shared" si="25"/>
        <v>233781</v>
      </c>
      <c r="AP25" s="147">
        <f t="shared" si="25"/>
        <v>241223</v>
      </c>
      <c r="AQ25" s="147">
        <f t="shared" si="25"/>
        <v>249402</v>
      </c>
      <c r="AR25" s="147">
        <f t="shared" si="25"/>
        <v>698805</v>
      </c>
      <c r="AS25" s="147">
        <f t="shared" si="25"/>
        <v>232935.00000000003</v>
      </c>
      <c r="AU25" s="146">
        <f>SUM(AU22:AU24)</f>
        <v>2708</v>
      </c>
      <c r="AV25" s="146">
        <f>SUM(AV22:AV24)</f>
        <v>0</v>
      </c>
      <c r="AW25" s="147">
        <f t="shared" si="12"/>
        <v>2708</v>
      </c>
      <c r="AX25" s="29"/>
      <c r="AY25" s="146"/>
      <c r="AZ25" s="146"/>
      <c r="BA25" s="146"/>
      <c r="BB25" s="146"/>
      <c r="BC25" s="29"/>
      <c r="BD25" s="29"/>
      <c r="BE25" s="161"/>
      <c r="BF25" s="146">
        <f>SUM(BF22:BF24)</f>
        <v>606</v>
      </c>
      <c r="BG25" s="209">
        <f>SUM(BG22:BG24)</f>
        <v>0</v>
      </c>
      <c r="BH25" s="209" t="e">
        <f t="shared" si="13"/>
        <v>#REF!</v>
      </c>
      <c r="BI25" s="209" t="e">
        <f t="shared" si="21"/>
        <v>#REF!</v>
      </c>
      <c r="BJ25" s="209"/>
      <c r="BK25" s="146" t="e">
        <f>SUM(BK22:BK24)</f>
        <v>#REF!</v>
      </c>
      <c r="BL25" s="146" t="e">
        <f>SUM(BL22:BL24)</f>
        <v>#REF!</v>
      </c>
      <c r="BM25" s="146" t="e">
        <f>SUM(BM22:BM24)</f>
        <v>#REF!</v>
      </c>
    </row>
    <row r="26" spans="2:65" ht="39" customHeight="1" thickBot="1">
      <c r="B26" s="1161" t="s">
        <v>162</v>
      </c>
      <c r="C26" s="1162"/>
      <c r="D26" s="61" t="e">
        <f t="shared" ref="D26:M26" si="26">SUM(D11,D16,D21,D25)</f>
        <v>#REF!</v>
      </c>
      <c r="E26" s="28" t="e">
        <f t="shared" si="26"/>
        <v>#REF!</v>
      </c>
      <c r="F26" s="62" t="e">
        <f t="shared" si="26"/>
        <v>#REF!</v>
      </c>
      <c r="G26" s="63" t="e">
        <f t="shared" si="26"/>
        <v>#REF!</v>
      </c>
      <c r="H26" s="63" t="e">
        <f t="shared" si="26"/>
        <v>#REF!</v>
      </c>
      <c r="I26" s="64" t="e">
        <f t="shared" si="26"/>
        <v>#REF!</v>
      </c>
      <c r="J26" s="65" t="e">
        <f t="shared" si="26"/>
        <v>#REF!</v>
      </c>
      <c r="K26" s="65" t="e">
        <f t="shared" si="26"/>
        <v>#REF!</v>
      </c>
      <c r="L26" s="65" t="e">
        <f t="shared" si="26"/>
        <v>#REF!</v>
      </c>
      <c r="M26" s="65" t="e">
        <f t="shared" si="26"/>
        <v>#REF!</v>
      </c>
      <c r="N26" s="61" t="e">
        <f>SUM(I26:M26)/1000</f>
        <v>#REF!</v>
      </c>
      <c r="O26" s="61" t="e">
        <f t="shared" ref="O26:U26" si="27">SUM(O11,O16,O21,O25)</f>
        <v>#REF!</v>
      </c>
      <c r="P26" s="61" t="e">
        <f t="shared" si="27"/>
        <v>#REF!</v>
      </c>
      <c r="Q26" s="66" t="e">
        <f t="shared" si="27"/>
        <v>#REF!</v>
      </c>
      <c r="R26" s="67" t="e">
        <f t="shared" si="27"/>
        <v>#REF!</v>
      </c>
      <c r="S26" s="68" t="e">
        <f t="shared" si="27"/>
        <v>#REF!</v>
      </c>
      <c r="T26" s="63" t="e">
        <f t="shared" si="27"/>
        <v>#REF!</v>
      </c>
      <c r="U26" s="63" t="e">
        <f t="shared" si="27"/>
        <v>#REF!</v>
      </c>
      <c r="V26" s="69" t="e">
        <f>U26/G26</f>
        <v>#REF!</v>
      </c>
      <c r="W26" s="63" t="e">
        <f>MAX((U26*0.4),0)</f>
        <v>#REF!</v>
      </c>
      <c r="X26" s="70" t="e">
        <f>U26-W26</f>
        <v>#REF!</v>
      </c>
      <c r="Y26" s="71" t="e">
        <f>SUM(X26,Q26)</f>
        <v>#REF!</v>
      </c>
      <c r="Z26" s="64" t="e">
        <f>$Y26/5%</f>
        <v>#REF!</v>
      </c>
      <c r="AA26" s="72" t="e">
        <f>$Y26/6.66%</f>
        <v>#REF!</v>
      </c>
      <c r="AB26" s="72" t="e">
        <f>$Y26/10%</f>
        <v>#REF!</v>
      </c>
      <c r="AC26" s="61" t="e">
        <f>$Y26/15%</f>
        <v>#REF!</v>
      </c>
      <c r="AD26" s="73" t="e">
        <f>$Y26/20%</f>
        <v>#REF!</v>
      </c>
      <c r="AE26" s="64" t="e">
        <f>SUM(AE11,AE16,AE21,AE25)</f>
        <v>#REF!</v>
      </c>
      <c r="AF26" s="61" t="e">
        <f>SUM(AF11,AF16,AF21,AF25)</f>
        <v>#REF!</v>
      </c>
      <c r="AG26" s="73" t="e">
        <f>SUM(AG11,AG16,AG21,AG25)</f>
        <v>#REF!</v>
      </c>
      <c r="AH26" s="63" t="e">
        <f>#REF!</f>
        <v>#REF!</v>
      </c>
      <c r="AI26" s="63" t="e">
        <f>#REF!</f>
        <v>#REF!</v>
      </c>
      <c r="AJ26" s="74" t="e">
        <f>SUM(AE26:AI26)</f>
        <v>#REF!</v>
      </c>
      <c r="AK26" s="75" t="e">
        <f>IF((AA26-AJ26)&gt;0,"○","×")</f>
        <v>#REF!</v>
      </c>
      <c r="AL26" s="75" t="e">
        <f>IF((AB26-AJ26)&gt;0,"○","×")</f>
        <v>#REF!</v>
      </c>
      <c r="AN26" s="61">
        <f t="shared" ref="AN26:AQ27" si="28">SUM(AN11,AN16,AN21,AN25)</f>
        <v>1124216</v>
      </c>
      <c r="AO26" s="61">
        <f t="shared" si="28"/>
        <v>1150987</v>
      </c>
      <c r="AP26" s="28">
        <f t="shared" si="28"/>
        <v>1151280</v>
      </c>
      <c r="AQ26" s="28">
        <f t="shared" si="28"/>
        <v>1096030</v>
      </c>
      <c r="AR26" s="28">
        <f>SUM(AO26:AQ26)</f>
        <v>3398297</v>
      </c>
      <c r="AS26" s="28">
        <f>SUM(AS11,AS16,AS21,AS25)</f>
        <v>1142161</v>
      </c>
      <c r="AU26" s="61">
        <f t="shared" ref="AU26:AW27" si="29">SUM(AU11,AU16,AU21,AU25)</f>
        <v>13554</v>
      </c>
      <c r="AV26" s="61">
        <f t="shared" si="29"/>
        <v>0</v>
      </c>
      <c r="AW26" s="28">
        <f t="shared" si="29"/>
        <v>13554</v>
      </c>
      <c r="AX26" s="29"/>
      <c r="AY26" s="61">
        <f>SUM(AY11,AY16,AY21,AY25)</f>
        <v>0</v>
      </c>
      <c r="AZ26" s="61"/>
      <c r="BA26" s="61">
        <f>SUM(BA11,BA16,BA21,BA25)</f>
        <v>0</v>
      </c>
      <c r="BB26" s="61"/>
      <c r="BC26" s="29"/>
      <c r="BD26" s="29"/>
      <c r="BE26" s="6"/>
      <c r="BF26" s="61">
        <f t="shared" ref="BF26:BH27" si="30">SUM(BF11,BF16,BF21,BF25)</f>
        <v>2495</v>
      </c>
      <c r="BG26" s="61">
        <f t="shared" si="30"/>
        <v>0</v>
      </c>
      <c r="BH26" s="76" t="e">
        <f t="shared" si="30"/>
        <v>#REF!</v>
      </c>
      <c r="BI26" s="76"/>
      <c r="BJ26" s="76"/>
      <c r="BK26" s="61" t="e">
        <f t="shared" ref="BK26:BM27" si="31">SUM(BK11,BK16,BK21,BK25)</f>
        <v>#REF!</v>
      </c>
      <c r="BL26" s="61" t="e">
        <f t="shared" si="31"/>
        <v>#REF!</v>
      </c>
      <c r="BM26" s="61" t="e">
        <f t="shared" si="31"/>
        <v>#REF!</v>
      </c>
    </row>
    <row r="27" spans="2:65" ht="39" customHeight="1" thickBot="1">
      <c r="B27" s="1161" t="s">
        <v>163</v>
      </c>
      <c r="C27" s="1162"/>
      <c r="D27" s="61" t="e">
        <f>D8+D12+D13+D17+D20+D22</f>
        <v>#REF!</v>
      </c>
      <c r="E27" s="28" t="e">
        <f t="shared" ref="E27:AA27" si="32">E8+E12+E13+E17+E20+E22</f>
        <v>#REF!</v>
      </c>
      <c r="F27" s="62" t="e">
        <f t="shared" si="32"/>
        <v>#REF!</v>
      </c>
      <c r="G27" s="63" t="e">
        <f t="shared" si="32"/>
        <v>#REF!</v>
      </c>
      <c r="H27" s="63">
        <f t="shared" si="32"/>
        <v>0</v>
      </c>
      <c r="I27" s="64" t="e">
        <f t="shared" si="32"/>
        <v>#REF!</v>
      </c>
      <c r="J27" s="65" t="e">
        <f t="shared" si="32"/>
        <v>#REF!</v>
      </c>
      <c r="K27" s="65" t="e">
        <f t="shared" si="32"/>
        <v>#REF!</v>
      </c>
      <c r="L27" s="65" t="e">
        <f t="shared" si="32"/>
        <v>#REF!</v>
      </c>
      <c r="M27" s="65" t="e">
        <f t="shared" si="32"/>
        <v>#REF!</v>
      </c>
      <c r="N27" s="61" t="e">
        <f t="shared" si="32"/>
        <v>#REF!</v>
      </c>
      <c r="O27" s="61" t="e">
        <f t="shared" si="32"/>
        <v>#REF!</v>
      </c>
      <c r="P27" s="61" t="e">
        <f t="shared" si="32"/>
        <v>#REF!</v>
      </c>
      <c r="Q27" s="66" t="e">
        <f t="shared" si="32"/>
        <v>#REF!</v>
      </c>
      <c r="R27" s="67" t="e">
        <f t="shared" si="32"/>
        <v>#REF!</v>
      </c>
      <c r="S27" s="68" t="e">
        <f t="shared" si="32"/>
        <v>#REF!</v>
      </c>
      <c r="T27" s="63" t="e">
        <f t="shared" si="32"/>
        <v>#REF!</v>
      </c>
      <c r="U27" s="63" t="e">
        <f t="shared" si="32"/>
        <v>#REF!</v>
      </c>
      <c r="V27" s="69" t="e">
        <f t="shared" si="32"/>
        <v>#REF!</v>
      </c>
      <c r="W27" s="63" t="e">
        <f t="shared" si="32"/>
        <v>#REF!</v>
      </c>
      <c r="X27" s="70" t="e">
        <f t="shared" si="32"/>
        <v>#REF!</v>
      </c>
      <c r="Y27" s="71" t="e">
        <f t="shared" si="32"/>
        <v>#REF!</v>
      </c>
      <c r="Z27" s="64" t="e">
        <f t="shared" si="32"/>
        <v>#REF!</v>
      </c>
      <c r="AA27" s="72" t="e">
        <f t="shared" si="32"/>
        <v>#REF!</v>
      </c>
      <c r="AB27" s="72" t="e">
        <f>AB8+AB12+AB13+AB17+AB20+AB22</f>
        <v>#REF!</v>
      </c>
      <c r="AC27" s="61" t="e">
        <f>AC8+AC12+AC13+AC17+AC20+AC22</f>
        <v>#REF!</v>
      </c>
      <c r="AD27" s="73" t="e">
        <f>AD8+AD12+AD13+AD17+AD20+AD22</f>
        <v>#REF!</v>
      </c>
      <c r="AE27" s="64" t="e">
        <f t="shared" ref="AE27:AJ27" si="33">AE26</f>
        <v>#REF!</v>
      </c>
      <c r="AF27" s="61" t="e">
        <f t="shared" si="33"/>
        <v>#REF!</v>
      </c>
      <c r="AG27" s="73" t="e">
        <f t="shared" si="33"/>
        <v>#REF!</v>
      </c>
      <c r="AH27" s="63" t="e">
        <f t="shared" si="33"/>
        <v>#REF!</v>
      </c>
      <c r="AI27" s="63" t="e">
        <f t="shared" si="33"/>
        <v>#REF!</v>
      </c>
      <c r="AJ27" s="74" t="e">
        <f t="shared" si="33"/>
        <v>#REF!</v>
      </c>
      <c r="AK27" s="75" t="e">
        <f>IF((AA27-AJ27)&gt;0,"○","×")</f>
        <v>#REF!</v>
      </c>
      <c r="AL27" s="75" t="e">
        <f>IF((AB27-AJ27)&gt;0,"○","×")</f>
        <v>#REF!</v>
      </c>
      <c r="AN27" s="61">
        <f t="shared" si="28"/>
        <v>1463283</v>
      </c>
      <c r="AO27" s="61">
        <f t="shared" si="28"/>
        <v>1510787</v>
      </c>
      <c r="AP27" s="28">
        <f t="shared" si="28"/>
        <v>1498520</v>
      </c>
      <c r="AQ27" s="28">
        <f t="shared" si="28"/>
        <v>1410608</v>
      </c>
      <c r="AR27" s="28">
        <f>SUM(AO27:AQ27)</f>
        <v>4419915</v>
      </c>
      <c r="AS27" s="28">
        <f>SUM(AS12,AS17,AS22,AS26)</f>
        <v>1490863.3333333333</v>
      </c>
      <c r="AU27" s="61">
        <f t="shared" si="29"/>
        <v>16593</v>
      </c>
      <c r="AV27" s="61">
        <f t="shared" si="29"/>
        <v>0</v>
      </c>
      <c r="AW27" s="28">
        <f t="shared" si="29"/>
        <v>16593</v>
      </c>
      <c r="AX27" s="29"/>
      <c r="AY27" s="61">
        <f>SUM(AY12,AY17,AY22,AY26)</f>
        <v>491934</v>
      </c>
      <c r="AZ27" s="61"/>
      <c r="BA27" s="61">
        <f>SUM(BA12,BA17,BA22,BA26)</f>
        <v>0</v>
      </c>
      <c r="BB27" s="61"/>
      <c r="BC27" s="29"/>
      <c r="BD27" s="29"/>
      <c r="BE27" s="6"/>
      <c r="BF27" s="61">
        <f t="shared" si="30"/>
        <v>3101</v>
      </c>
      <c r="BG27" s="61">
        <f t="shared" si="30"/>
        <v>0</v>
      </c>
      <c r="BH27" s="76" t="e">
        <f t="shared" si="30"/>
        <v>#REF!</v>
      </c>
      <c r="BI27" s="76"/>
      <c r="BJ27" s="76"/>
      <c r="BK27" s="61" t="e">
        <f t="shared" si="31"/>
        <v>#REF!</v>
      </c>
      <c r="BL27" s="61" t="e">
        <f t="shared" si="31"/>
        <v>#REF!</v>
      </c>
      <c r="BM27" s="61" t="e">
        <f t="shared" si="31"/>
        <v>#REF!</v>
      </c>
    </row>
    <row r="28" spans="2:65" ht="27.75" customHeight="1">
      <c r="B28" s="210"/>
      <c r="C28" s="29"/>
      <c r="D28" s="29"/>
      <c r="E28" s="29"/>
      <c r="F28" s="29"/>
      <c r="G28" s="29"/>
      <c r="H28" s="29"/>
      <c r="I28" s="29"/>
      <c r="J28" s="29"/>
      <c r="K28" s="29"/>
      <c r="L28" s="29"/>
      <c r="M28" s="29"/>
      <c r="N28" s="29"/>
      <c r="O28" s="29"/>
      <c r="P28" s="29"/>
      <c r="Q28" s="29"/>
      <c r="T28" s="29"/>
      <c r="U28" s="29"/>
      <c r="V28" s="110"/>
      <c r="W28" s="29"/>
      <c r="X28" s="211"/>
      <c r="Y28" s="211"/>
      <c r="Z28" s="29"/>
      <c r="AA28" s="29"/>
      <c r="AB28" s="29"/>
      <c r="AC28" s="29"/>
      <c r="AD28" s="29"/>
      <c r="AE28" s="29"/>
      <c r="AF28" s="29"/>
      <c r="AG28" s="29"/>
      <c r="AH28" s="29"/>
      <c r="AI28" s="29"/>
      <c r="AJ28" s="29"/>
      <c r="AK28" s="29"/>
      <c r="AL28" s="29"/>
      <c r="AN28" s="29"/>
      <c r="AO28" s="29"/>
      <c r="AP28" s="29"/>
      <c r="AQ28" s="29"/>
      <c r="AR28" s="29"/>
      <c r="AS28" s="29"/>
      <c r="AU28" s="29"/>
      <c r="AV28" s="29"/>
      <c r="AW28" s="29"/>
      <c r="AX28" s="29"/>
      <c r="AY28" s="78"/>
      <c r="AZ28" s="78"/>
      <c r="BA28" s="78"/>
      <c r="BB28" s="29"/>
      <c r="BC28" s="29"/>
      <c r="BD28" s="29"/>
      <c r="BF28" s="29"/>
      <c r="BG28" s="29"/>
      <c r="BH28" s="29"/>
      <c r="BI28" s="29"/>
      <c r="BJ28" s="29"/>
      <c r="BK28" s="29"/>
      <c r="BL28" s="29"/>
      <c r="BM28" s="29"/>
    </row>
    <row r="29" spans="2:65" ht="27.75" customHeight="1">
      <c r="B29" s="212"/>
      <c r="C29" s="29"/>
      <c r="E29" s="29"/>
      <c r="F29" s="29"/>
      <c r="G29" s="29"/>
      <c r="H29" s="29"/>
      <c r="I29" s="29"/>
      <c r="J29" s="29"/>
      <c r="K29" s="29"/>
      <c r="L29" s="29"/>
      <c r="M29" s="29"/>
      <c r="N29" s="29"/>
      <c r="O29" s="29"/>
      <c r="P29" s="29"/>
      <c r="Q29" s="29"/>
      <c r="T29" s="29"/>
      <c r="U29" s="29"/>
      <c r="V29" s="110"/>
      <c r="W29" s="29"/>
      <c r="X29" s="211"/>
      <c r="Y29" s="211"/>
      <c r="Z29" s="29"/>
      <c r="AA29" s="29"/>
      <c r="AB29" s="29"/>
      <c r="AC29" s="29"/>
      <c r="AD29" s="29"/>
      <c r="AE29" s="29"/>
      <c r="AF29" s="29"/>
      <c r="AG29" s="29"/>
      <c r="AH29" s="29"/>
      <c r="AI29" s="29"/>
      <c r="AJ29" s="29"/>
      <c r="AK29" s="29"/>
      <c r="AL29" s="29"/>
      <c r="AN29" s="29"/>
      <c r="AO29" s="29"/>
      <c r="AP29" s="29"/>
      <c r="AQ29" s="29"/>
      <c r="AR29" s="29"/>
      <c r="AS29" s="29"/>
      <c r="AU29" s="29"/>
      <c r="AV29" s="29"/>
      <c r="AW29" s="29"/>
      <c r="AX29" s="29"/>
      <c r="AY29" s="29"/>
      <c r="AZ29" s="29"/>
      <c r="BA29" s="29"/>
      <c r="BB29" s="29"/>
      <c r="BC29" s="29"/>
      <c r="BD29" s="29"/>
      <c r="BE29" s="2" t="s">
        <v>69</v>
      </c>
      <c r="BF29" s="29">
        <v>159334</v>
      </c>
      <c r="BG29" s="29"/>
      <c r="BH29" s="29">
        <v>160034</v>
      </c>
      <c r="BI29" s="29"/>
      <c r="BJ29" s="29"/>
      <c r="BK29" s="29">
        <v>160034</v>
      </c>
      <c r="BL29" s="29"/>
      <c r="BM29" s="29"/>
    </row>
    <row r="30" spans="2:65" ht="27.75" customHeight="1">
      <c r="B30" s="212"/>
      <c r="C30" s="29"/>
      <c r="E30" s="29"/>
      <c r="F30" s="29"/>
      <c r="G30" s="29"/>
      <c r="H30" s="29"/>
      <c r="I30" s="29"/>
      <c r="J30" s="29"/>
      <c r="K30" s="29"/>
      <c r="L30" s="29"/>
      <c r="M30" s="29"/>
      <c r="N30" s="29"/>
      <c r="O30" s="29"/>
      <c r="P30" s="29"/>
      <c r="Q30" s="29"/>
      <c r="T30" s="29"/>
      <c r="U30" s="29"/>
      <c r="V30" s="110"/>
      <c r="W30" s="29"/>
      <c r="X30" s="211"/>
      <c r="Y30" s="211"/>
      <c r="Z30" s="29"/>
      <c r="AA30" s="29"/>
      <c r="AB30" s="29"/>
      <c r="AC30" s="29"/>
      <c r="AD30" s="29"/>
      <c r="AE30" s="29"/>
      <c r="AF30" s="29"/>
      <c r="AG30" s="29"/>
      <c r="AH30" s="29"/>
      <c r="AI30" s="29"/>
      <c r="AJ30" s="29"/>
      <c r="AK30" s="29"/>
      <c r="AL30" s="29"/>
      <c r="AN30" s="29"/>
      <c r="AO30" s="29"/>
      <c r="AP30" s="29"/>
      <c r="AQ30" s="29"/>
      <c r="AR30" s="29"/>
      <c r="AS30" s="29"/>
      <c r="AU30" s="29"/>
      <c r="AV30" s="29"/>
      <c r="AW30" s="29"/>
      <c r="AX30" s="29"/>
      <c r="AY30" s="29"/>
      <c r="AZ30" s="29"/>
      <c r="BA30" s="29"/>
      <c r="BB30" s="29"/>
      <c r="BC30" s="29"/>
      <c r="BD30" s="29"/>
      <c r="BE30" s="2" t="s">
        <v>78</v>
      </c>
      <c r="BF30" s="29">
        <f>BF33</f>
        <v>54265</v>
      </c>
      <c r="BG30" s="29"/>
      <c r="BH30" s="29"/>
      <c r="BI30" s="29"/>
      <c r="BJ30" s="29"/>
      <c r="BK30" s="29"/>
      <c r="BL30" s="29"/>
      <c r="BM30" s="29"/>
    </row>
    <row r="31" spans="2:65" ht="27.75" customHeight="1" thickBot="1">
      <c r="B31" s="212"/>
      <c r="C31" s="29"/>
      <c r="E31" s="29"/>
      <c r="F31" s="29"/>
      <c r="G31" s="29"/>
      <c r="H31" s="29"/>
      <c r="I31" s="29"/>
      <c r="J31" s="29"/>
      <c r="K31" s="29"/>
      <c r="L31" s="29"/>
      <c r="M31" s="29"/>
      <c r="N31" s="29"/>
      <c r="O31" s="29"/>
      <c r="P31" s="29"/>
      <c r="Q31" s="29"/>
      <c r="T31" s="29"/>
      <c r="U31" s="29"/>
      <c r="V31" s="110"/>
      <c r="W31" s="29"/>
      <c r="X31" s="211"/>
      <c r="Y31" s="211"/>
      <c r="Z31" s="29"/>
      <c r="AA31" s="29"/>
      <c r="AB31" s="29"/>
      <c r="AC31" s="29"/>
      <c r="AD31" s="29"/>
      <c r="AE31" s="29"/>
      <c r="AF31" s="29"/>
      <c r="AG31" s="29"/>
      <c r="AH31" s="29"/>
      <c r="AI31" s="29"/>
      <c r="AJ31" s="29"/>
      <c r="AK31" s="29"/>
      <c r="AL31" s="29"/>
      <c r="AN31" s="29"/>
      <c r="AO31" s="29"/>
      <c r="AP31" s="29"/>
      <c r="AQ31" s="29"/>
      <c r="AR31" s="29"/>
      <c r="AS31" s="29"/>
      <c r="AU31" s="29"/>
      <c r="AV31" s="29"/>
      <c r="AW31" s="29"/>
      <c r="AX31" s="29"/>
      <c r="AY31" s="29"/>
      <c r="AZ31" s="29"/>
      <c r="BA31" s="29"/>
      <c r="BB31" s="29"/>
      <c r="BC31" s="29"/>
      <c r="BD31" s="29"/>
      <c r="BE31" s="2" t="s">
        <v>79</v>
      </c>
      <c r="BF31" s="1">
        <v>55242</v>
      </c>
      <c r="BG31" s="29"/>
      <c r="BH31" s="29"/>
      <c r="BI31" s="29"/>
      <c r="BJ31" s="29"/>
      <c r="BK31" s="29"/>
      <c r="BL31" s="29"/>
      <c r="BM31" s="29"/>
    </row>
    <row r="32" spans="2:65" ht="27.75" customHeight="1">
      <c r="B32" s="212"/>
      <c r="C32" s="29"/>
      <c r="E32" s="29"/>
      <c r="F32" s="29"/>
      <c r="G32" s="29"/>
      <c r="H32" s="29"/>
      <c r="I32" s="29"/>
      <c r="J32" s="29"/>
      <c r="K32" s="29"/>
      <c r="L32" s="29"/>
      <c r="M32" s="29"/>
      <c r="N32" s="29"/>
      <c r="O32" s="29"/>
      <c r="P32" s="29"/>
      <c r="Q32" s="29"/>
      <c r="R32" s="213" t="s">
        <v>70</v>
      </c>
      <c r="S32" s="214" t="s">
        <v>71</v>
      </c>
      <c r="T32" s="29"/>
      <c r="U32" s="29"/>
      <c r="V32" s="110"/>
      <c r="W32" s="29"/>
      <c r="X32" s="211"/>
      <c r="Y32" s="211"/>
      <c r="Z32" s="29"/>
      <c r="AA32" s="29"/>
      <c r="AB32" s="29"/>
      <c r="AC32" s="29"/>
      <c r="AD32" s="29"/>
      <c r="AE32" s="29"/>
      <c r="AF32" s="29"/>
      <c r="AG32" s="29"/>
      <c r="AH32" s="29"/>
      <c r="AI32" s="29"/>
      <c r="AJ32" s="29"/>
      <c r="AK32" s="29"/>
      <c r="AL32" s="29"/>
      <c r="AN32" s="29"/>
      <c r="AO32" s="29"/>
      <c r="AP32" s="29"/>
      <c r="AQ32" s="29"/>
      <c r="AR32" s="29"/>
      <c r="AS32" s="29"/>
      <c r="AU32" s="29"/>
      <c r="AV32" s="29"/>
      <c r="AW32" s="29"/>
      <c r="AX32" s="29"/>
      <c r="AY32" s="29"/>
      <c r="AZ32" s="29"/>
      <c r="BA32" s="29"/>
      <c r="BB32" s="29"/>
      <c r="BC32" s="29"/>
      <c r="BD32" s="29"/>
      <c r="BE32" s="2" t="s">
        <v>80</v>
      </c>
      <c r="BF32" s="1">
        <v>-977</v>
      </c>
      <c r="BG32" s="29"/>
      <c r="BH32" s="29"/>
      <c r="BI32" s="29"/>
      <c r="BJ32" s="29"/>
      <c r="BK32" s="29"/>
      <c r="BL32" s="29"/>
      <c r="BM32" s="29"/>
    </row>
    <row r="33" spans="1:65" ht="27.75" customHeight="1" thickBot="1">
      <c r="B33" s="212"/>
      <c r="C33" s="29"/>
      <c r="E33" s="29"/>
      <c r="F33" s="211"/>
      <c r="G33" s="29"/>
      <c r="H33" s="29"/>
      <c r="I33" s="29"/>
      <c r="J33" s="29"/>
      <c r="K33" s="29"/>
      <c r="L33" s="29"/>
      <c r="M33" s="29"/>
      <c r="N33" s="29"/>
      <c r="O33" s="29"/>
      <c r="P33" s="29"/>
      <c r="Q33" s="29"/>
      <c r="R33" s="215" t="e">
        <f>R26+S26</f>
        <v>#REF!</v>
      </c>
      <c r="S33" s="216" t="e">
        <f>R33/G26</f>
        <v>#REF!</v>
      </c>
      <c r="T33" s="29"/>
      <c r="U33" s="29"/>
      <c r="V33" s="110"/>
      <c r="W33" s="29"/>
      <c r="X33" s="211"/>
      <c r="Y33" s="211"/>
      <c r="Z33" s="29"/>
      <c r="AA33" s="29"/>
      <c r="AB33" s="29"/>
      <c r="AC33" s="29"/>
      <c r="AD33" s="29"/>
      <c r="AE33" s="29"/>
      <c r="AF33" s="29"/>
      <c r="AG33" s="29"/>
      <c r="AH33" s="29"/>
      <c r="AI33" s="29"/>
      <c r="AJ33" s="29"/>
      <c r="AK33" s="29"/>
      <c r="AL33" s="29"/>
      <c r="AN33" s="29"/>
      <c r="AO33" s="29"/>
      <c r="AP33" s="29"/>
      <c r="AQ33" s="29"/>
      <c r="AR33" s="29"/>
      <c r="AS33" s="29"/>
      <c r="AU33" s="29"/>
      <c r="AV33" s="29"/>
      <c r="AW33" s="29"/>
      <c r="AX33" s="29"/>
      <c r="AY33" s="29"/>
      <c r="AZ33" s="29"/>
      <c r="BA33" s="29"/>
      <c r="BB33" s="29"/>
      <c r="BC33" s="29"/>
      <c r="BD33" s="29"/>
      <c r="BF33" s="1">
        <f>SUM(BF31:BF32)</f>
        <v>54265</v>
      </c>
      <c r="BG33" s="29"/>
      <c r="BH33" s="29"/>
      <c r="BI33" s="29"/>
      <c r="BJ33" s="29"/>
      <c r="BK33" s="29"/>
      <c r="BL33" s="29"/>
      <c r="BM33" s="29"/>
    </row>
    <row r="34" spans="1:65" ht="27.75" customHeight="1">
      <c r="B34" s="212"/>
      <c r="C34" s="29"/>
      <c r="E34" s="29"/>
      <c r="F34" s="211"/>
      <c r="G34" s="29"/>
      <c r="H34" s="29"/>
      <c r="I34" s="29"/>
      <c r="J34" s="29"/>
      <c r="K34" s="29"/>
      <c r="L34" s="29"/>
      <c r="M34" s="29"/>
      <c r="N34" s="29"/>
      <c r="O34" s="29"/>
      <c r="P34" s="29"/>
      <c r="Q34" s="29"/>
      <c r="T34" s="29"/>
      <c r="U34" s="29"/>
      <c r="V34" s="110"/>
      <c r="W34" s="29"/>
      <c r="X34" s="211"/>
      <c r="Y34" s="211"/>
      <c r="Z34" s="29"/>
      <c r="AA34" s="29"/>
      <c r="AB34" s="29"/>
      <c r="AC34" s="29"/>
      <c r="AD34" s="29"/>
      <c r="AE34" s="29"/>
      <c r="AF34" s="29"/>
      <c r="AG34" s="29"/>
      <c r="AH34" s="29"/>
      <c r="AI34" s="29"/>
      <c r="AJ34" s="29"/>
      <c r="AK34" s="29"/>
      <c r="AL34" s="29"/>
      <c r="AN34" s="29"/>
      <c r="AO34" s="29"/>
      <c r="AP34" s="29"/>
      <c r="AQ34" s="29"/>
      <c r="AR34" s="29"/>
      <c r="AS34" s="29"/>
      <c r="AU34" s="29"/>
      <c r="AV34" s="29"/>
      <c r="AW34" s="29"/>
      <c r="AX34" s="29"/>
      <c r="AY34" s="29"/>
      <c r="AZ34" s="29"/>
      <c r="BA34" s="29"/>
      <c r="BB34" s="29"/>
      <c r="BC34" s="29"/>
      <c r="BD34" s="29"/>
      <c r="BG34" s="29"/>
      <c r="BH34" s="29"/>
      <c r="BI34" s="29"/>
      <c r="BJ34" s="29"/>
      <c r="BK34" s="29"/>
      <c r="BL34" s="29"/>
      <c r="BM34" s="29"/>
    </row>
    <row r="35" spans="1:65" ht="27.75" customHeight="1">
      <c r="B35" s="212"/>
      <c r="C35" s="29"/>
      <c r="E35" s="29"/>
      <c r="F35" s="29"/>
      <c r="G35" s="29"/>
      <c r="H35" s="29"/>
      <c r="I35" s="29"/>
      <c r="J35" s="29"/>
      <c r="K35" s="29"/>
      <c r="L35" s="29"/>
      <c r="M35" s="29"/>
      <c r="N35" s="29"/>
      <c r="O35" s="29"/>
      <c r="P35" s="29"/>
      <c r="Q35" s="29"/>
      <c r="T35" s="29"/>
      <c r="U35" s="29"/>
      <c r="V35" s="110"/>
      <c r="W35" s="29"/>
      <c r="X35" s="211"/>
      <c r="Y35" s="211"/>
      <c r="Z35" s="29"/>
      <c r="AA35" s="29"/>
      <c r="AB35" s="29"/>
      <c r="AC35" s="29"/>
      <c r="AD35" s="29"/>
      <c r="AE35" s="29"/>
      <c r="AF35" s="29"/>
      <c r="AG35" s="29"/>
      <c r="AH35" s="29"/>
      <c r="AI35" s="29"/>
      <c r="AJ35" s="29"/>
      <c r="AK35" s="29"/>
      <c r="AL35" s="29"/>
      <c r="AN35" s="29"/>
      <c r="AO35" s="29"/>
      <c r="AP35" s="29"/>
      <c r="AQ35" s="29"/>
      <c r="AR35" s="29"/>
      <c r="AS35" s="29"/>
      <c r="AU35" s="29"/>
      <c r="AV35" s="29"/>
      <c r="AW35" s="29"/>
      <c r="AX35" s="29"/>
      <c r="AY35" s="29"/>
      <c r="AZ35" s="29"/>
      <c r="BA35" s="29"/>
      <c r="BB35" s="29"/>
      <c r="BC35" s="29"/>
      <c r="BD35" s="29"/>
      <c r="BF35" s="29"/>
      <c r="BG35" s="29"/>
      <c r="BH35" s="29"/>
      <c r="BI35" s="29"/>
      <c r="BJ35" s="29"/>
      <c r="BK35" s="29"/>
      <c r="BL35" s="29"/>
      <c r="BM35" s="29"/>
    </row>
    <row r="36" spans="1:65" ht="27.75" customHeight="1">
      <c r="B36" s="212"/>
      <c r="C36" s="29"/>
      <c r="E36" s="29"/>
      <c r="F36" s="29"/>
      <c r="G36" s="29"/>
      <c r="H36" s="29"/>
      <c r="I36" s="29"/>
      <c r="J36" s="29"/>
      <c r="K36" s="29"/>
      <c r="L36" s="29"/>
      <c r="M36" s="29"/>
      <c r="N36" s="29"/>
      <c r="O36" s="29"/>
      <c r="P36" s="29"/>
      <c r="Q36" s="29"/>
      <c r="T36" s="29"/>
      <c r="U36" s="29"/>
      <c r="V36" s="110"/>
      <c r="W36" s="29"/>
      <c r="X36" s="211"/>
      <c r="Y36" s="211"/>
      <c r="Z36" s="29"/>
      <c r="AA36" s="29"/>
      <c r="AB36" s="29"/>
      <c r="AC36" s="29"/>
      <c r="AD36" s="29"/>
      <c r="AE36" s="29"/>
      <c r="AF36" s="29"/>
      <c r="AG36" s="29"/>
      <c r="AH36" s="29"/>
      <c r="AI36" s="29"/>
      <c r="AJ36" s="29"/>
      <c r="AK36" s="29"/>
      <c r="AL36" s="29"/>
      <c r="AN36" s="29"/>
      <c r="AO36" s="29"/>
      <c r="AP36" s="29"/>
      <c r="AQ36" s="29"/>
      <c r="AR36" s="29"/>
      <c r="AS36" s="29"/>
      <c r="AU36" s="29"/>
      <c r="AV36" s="29"/>
      <c r="AW36" s="29"/>
      <c r="AX36" s="29"/>
      <c r="AY36" s="29"/>
      <c r="AZ36" s="29"/>
      <c r="BA36" s="29"/>
      <c r="BB36" s="29"/>
      <c r="BC36" s="29"/>
      <c r="BD36" s="29"/>
      <c r="BF36" s="29"/>
      <c r="BG36" s="29"/>
      <c r="BH36" s="29"/>
      <c r="BI36" s="29"/>
      <c r="BJ36" s="29"/>
      <c r="BK36" s="29"/>
      <c r="BL36" s="29"/>
      <c r="BM36" s="29"/>
    </row>
    <row r="37" spans="1:65" ht="27.75" customHeight="1">
      <c r="B37" s="212"/>
      <c r="C37" s="29"/>
      <c r="E37" s="29"/>
      <c r="F37" s="29"/>
      <c r="G37" s="29"/>
      <c r="H37" s="29"/>
      <c r="I37" s="29"/>
      <c r="J37" s="29"/>
      <c r="K37" s="29"/>
      <c r="L37" s="29"/>
      <c r="M37" s="29"/>
      <c r="N37" s="29"/>
      <c r="O37" s="29"/>
      <c r="P37" s="29"/>
      <c r="Q37" s="29"/>
      <c r="T37" s="29"/>
      <c r="U37" s="29"/>
      <c r="V37" s="110"/>
      <c r="W37" s="29"/>
      <c r="X37" s="211"/>
      <c r="Y37" s="211"/>
      <c r="Z37" s="29"/>
      <c r="AA37" s="29"/>
      <c r="AB37" s="29"/>
      <c r="AC37" s="29"/>
      <c r="AD37" s="29"/>
      <c r="AE37" s="29"/>
      <c r="AF37" s="29"/>
      <c r="AG37" s="29"/>
      <c r="AH37" s="29"/>
      <c r="AI37" s="29"/>
      <c r="AJ37" s="29"/>
      <c r="AK37" s="29"/>
      <c r="AL37" s="29"/>
      <c r="AN37" s="29"/>
      <c r="AO37" s="29"/>
      <c r="AP37" s="29"/>
      <c r="AQ37" s="29"/>
      <c r="AR37" s="29"/>
      <c r="AS37" s="29"/>
      <c r="AU37" s="29"/>
      <c r="AV37" s="29"/>
      <c r="AW37" s="29"/>
      <c r="AX37" s="29"/>
      <c r="AY37" s="29"/>
      <c r="AZ37" s="29"/>
      <c r="BA37" s="29"/>
      <c r="BB37" s="29"/>
      <c r="BC37" s="29"/>
      <c r="BD37" s="29"/>
      <c r="BF37" s="29"/>
      <c r="BG37" s="29"/>
      <c r="BH37" s="29"/>
      <c r="BI37" s="29"/>
      <c r="BJ37" s="29"/>
      <c r="BK37" s="29"/>
      <c r="BL37" s="29"/>
      <c r="BM37" s="29"/>
    </row>
    <row r="38" spans="1:65" ht="27.75" customHeight="1">
      <c r="B38" s="212"/>
      <c r="C38" s="29"/>
      <c r="E38" s="29"/>
      <c r="F38" s="29"/>
      <c r="G38" s="29"/>
      <c r="H38" s="29"/>
      <c r="I38" s="29"/>
      <c r="J38" s="29"/>
      <c r="K38" s="29"/>
      <c r="L38" s="29"/>
      <c r="M38" s="29"/>
      <c r="N38" s="29"/>
      <c r="O38" s="29"/>
      <c r="P38" s="29"/>
      <c r="Q38" s="29"/>
      <c r="T38" s="29"/>
      <c r="U38" s="29"/>
      <c r="V38" s="110"/>
      <c r="W38" s="29"/>
      <c r="X38" s="211"/>
      <c r="Y38" s="211"/>
      <c r="Z38" s="29"/>
      <c r="AA38" s="29"/>
      <c r="AB38" s="29"/>
      <c r="AC38" s="29"/>
      <c r="AD38" s="29"/>
      <c r="AE38" s="29"/>
      <c r="AF38" s="29"/>
      <c r="AG38" s="29"/>
      <c r="AH38" s="29"/>
      <c r="AI38" s="29"/>
      <c r="AJ38" s="29"/>
      <c r="AK38" s="29"/>
      <c r="AL38" s="29"/>
      <c r="AN38" s="29"/>
      <c r="AO38" s="29"/>
      <c r="AP38" s="29"/>
      <c r="AQ38" s="29"/>
      <c r="AR38" s="29"/>
      <c r="AS38" s="29"/>
      <c r="AU38" s="29"/>
      <c r="AV38" s="29"/>
      <c r="AW38" s="29"/>
      <c r="AX38" s="29"/>
      <c r="AY38" s="29"/>
      <c r="AZ38" s="29"/>
      <c r="BA38" s="29"/>
      <c r="BB38" s="29"/>
      <c r="BC38" s="29"/>
      <c r="BD38" s="29"/>
      <c r="BF38" s="29"/>
      <c r="BG38" s="29"/>
      <c r="BH38" s="29"/>
      <c r="BI38" s="29"/>
      <c r="BJ38" s="29"/>
      <c r="BK38" s="29"/>
      <c r="BL38" s="29"/>
      <c r="BM38" s="29"/>
    </row>
    <row r="39" spans="1:65" ht="27.75" customHeight="1">
      <c r="B39" s="212"/>
      <c r="C39" s="29"/>
      <c r="E39" s="29"/>
      <c r="F39" s="29"/>
      <c r="G39" s="29"/>
      <c r="H39" s="29"/>
      <c r="I39" s="29"/>
      <c r="J39" s="29"/>
      <c r="K39" s="29"/>
      <c r="L39" s="29"/>
      <c r="M39" s="29"/>
      <c r="N39" s="29"/>
      <c r="O39" s="29"/>
      <c r="P39" s="29"/>
      <c r="Q39" s="29"/>
      <c r="T39" s="29"/>
      <c r="U39" s="29"/>
      <c r="V39" s="110"/>
      <c r="W39" s="29"/>
      <c r="X39" s="211"/>
      <c r="Y39" s="211"/>
      <c r="Z39" s="29"/>
      <c r="AA39" s="29"/>
      <c r="AB39" s="29"/>
      <c r="AC39" s="29"/>
      <c r="AD39" s="29"/>
      <c r="AE39" s="29"/>
      <c r="AF39" s="29"/>
      <c r="AG39" s="29"/>
      <c r="AH39" s="29"/>
      <c r="AI39" s="29"/>
      <c r="AJ39" s="29"/>
      <c r="AK39" s="29"/>
      <c r="AL39" s="29"/>
      <c r="AN39" s="29"/>
      <c r="AO39" s="29"/>
      <c r="AP39" s="29"/>
      <c r="AQ39" s="29"/>
      <c r="AR39" s="29"/>
      <c r="AS39" s="29"/>
      <c r="AU39" s="29"/>
      <c r="AV39" s="29"/>
      <c r="AW39" s="29"/>
      <c r="AX39" s="29"/>
      <c r="AY39" s="29"/>
      <c r="AZ39" s="29"/>
      <c r="BA39" s="29"/>
      <c r="BB39" s="29"/>
      <c r="BC39" s="29"/>
      <c r="BD39" s="29"/>
      <c r="BF39" s="29"/>
      <c r="BG39" s="29"/>
      <c r="BH39" s="29"/>
      <c r="BI39" s="29"/>
      <c r="BJ39" s="29"/>
      <c r="BK39" s="29"/>
      <c r="BL39" s="29"/>
      <c r="BM39" s="29"/>
    </row>
    <row r="40" spans="1:65" ht="27.75" customHeight="1">
      <c r="A40" s="1" t="s">
        <v>88</v>
      </c>
      <c r="B40" s="212"/>
      <c r="C40" s="29"/>
      <c r="E40" s="29"/>
      <c r="F40" s="29"/>
      <c r="G40" s="29"/>
      <c r="H40" s="29"/>
      <c r="I40" s="29"/>
      <c r="J40" s="29"/>
      <c r="K40" s="29"/>
      <c r="L40" s="29"/>
      <c r="M40" s="29"/>
      <c r="N40" s="29"/>
      <c r="O40" s="29"/>
      <c r="P40" s="29"/>
      <c r="Q40" s="29"/>
      <c r="T40" s="29"/>
      <c r="U40" s="29"/>
      <c r="V40" s="110"/>
      <c r="W40" s="29"/>
      <c r="X40" s="211"/>
      <c r="Y40" s="211"/>
      <c r="Z40" s="29"/>
      <c r="AA40" s="29"/>
      <c r="AB40" s="29"/>
      <c r="AC40" s="29"/>
      <c r="AD40" s="29"/>
      <c r="AE40" s="29"/>
      <c r="AF40" s="29"/>
      <c r="AG40" s="29"/>
      <c r="AH40" s="29"/>
      <c r="AI40" s="29"/>
      <c r="AJ40" s="29"/>
      <c r="AK40" s="29"/>
      <c r="AL40" s="29"/>
      <c r="AN40" s="29"/>
      <c r="AO40" s="29"/>
      <c r="AP40" s="29"/>
      <c r="AQ40" s="29"/>
      <c r="AR40" s="29"/>
      <c r="AS40" s="29"/>
      <c r="AU40" s="29"/>
      <c r="AV40" s="29"/>
      <c r="AW40" s="29"/>
      <c r="AX40" s="29"/>
      <c r="AY40" s="29"/>
      <c r="AZ40" s="29"/>
      <c r="BA40" s="29"/>
      <c r="BB40" s="29"/>
      <c r="BC40" s="29"/>
      <c r="BD40" s="29"/>
      <c r="BF40" s="29"/>
      <c r="BG40" s="29"/>
      <c r="BH40" s="29"/>
      <c r="BI40" s="29"/>
      <c r="BJ40" s="29"/>
      <c r="BK40" s="29"/>
      <c r="BL40" s="29"/>
      <c r="BM40" s="29"/>
    </row>
    <row r="41" spans="1:65" ht="27.75" customHeight="1">
      <c r="B41" s="212"/>
      <c r="C41" s="29"/>
      <c r="E41" s="29"/>
      <c r="F41" s="29"/>
      <c r="G41" s="29"/>
      <c r="H41" s="29"/>
      <c r="I41" s="29"/>
      <c r="J41" s="29"/>
      <c r="K41" s="29"/>
      <c r="L41" s="29"/>
      <c r="M41" s="29"/>
      <c r="N41" s="29"/>
      <c r="O41" s="29"/>
      <c r="P41" s="29"/>
      <c r="Q41" s="29"/>
      <c r="T41" s="29"/>
      <c r="U41" s="29"/>
      <c r="V41" s="110"/>
      <c r="W41" s="29"/>
      <c r="X41" s="211"/>
      <c r="Y41" s="211"/>
      <c r="Z41" s="29"/>
      <c r="AA41" s="29"/>
      <c r="AB41" s="29"/>
      <c r="AC41" s="29"/>
      <c r="AD41" s="29"/>
      <c r="AE41" s="29"/>
      <c r="AF41" s="29"/>
      <c r="AG41" s="29"/>
      <c r="AH41" s="29"/>
      <c r="AI41" s="29"/>
      <c r="AJ41" s="29"/>
      <c r="AK41" s="29"/>
      <c r="AL41" s="29"/>
      <c r="AN41" s="29"/>
      <c r="AO41" s="29"/>
      <c r="AP41" s="29"/>
      <c r="AQ41" s="29"/>
      <c r="AR41" s="29"/>
      <c r="AS41" s="29"/>
      <c r="AU41" s="29"/>
      <c r="AV41" s="29"/>
      <c r="AW41" s="29"/>
      <c r="AX41" s="29"/>
      <c r="AY41" s="29"/>
      <c r="AZ41" s="29"/>
      <c r="BA41" s="29"/>
      <c r="BB41" s="29"/>
      <c r="BC41" s="29"/>
      <c r="BD41" s="29"/>
      <c r="BF41" s="29"/>
      <c r="BG41" s="29"/>
      <c r="BH41" s="29"/>
      <c r="BI41" s="29"/>
      <c r="BJ41" s="29"/>
      <c r="BK41" s="29"/>
      <c r="BL41" s="29"/>
      <c r="BM41" s="29"/>
    </row>
    <row r="42" spans="1:65" ht="27.75" customHeight="1">
      <c r="B42" s="212"/>
      <c r="C42" s="29"/>
      <c r="E42" s="29"/>
      <c r="F42" s="29"/>
      <c r="G42" s="29"/>
      <c r="H42" s="29"/>
      <c r="I42" s="29"/>
      <c r="J42" s="29"/>
      <c r="K42" s="29"/>
      <c r="L42" s="29"/>
      <c r="M42" s="29"/>
      <c r="N42" s="29"/>
      <c r="O42" s="29"/>
      <c r="P42" s="29"/>
      <c r="Q42" s="29"/>
      <c r="T42" s="29"/>
      <c r="U42" s="29"/>
      <c r="V42" s="110"/>
      <c r="W42" s="29"/>
      <c r="X42" s="211"/>
      <c r="Y42" s="211"/>
      <c r="Z42" s="29"/>
      <c r="AA42" s="29"/>
      <c r="AB42" s="29"/>
      <c r="AC42" s="29"/>
      <c r="AD42" s="29"/>
      <c r="AE42" s="29"/>
      <c r="AF42" s="29"/>
      <c r="AG42" s="29"/>
      <c r="AH42" s="29"/>
      <c r="AI42" s="29"/>
      <c r="AJ42" s="29"/>
      <c r="AK42" s="29"/>
      <c r="AL42" s="29"/>
      <c r="AN42" s="29"/>
      <c r="AO42" s="29"/>
      <c r="AP42" s="29"/>
      <c r="AQ42" s="29"/>
      <c r="AR42" s="29"/>
      <c r="AS42" s="29"/>
      <c r="AU42" s="29"/>
      <c r="AV42" s="29"/>
      <c r="AW42" s="29"/>
      <c r="AX42" s="29"/>
      <c r="AY42" s="29"/>
      <c r="AZ42" s="29"/>
      <c r="BA42" s="29"/>
      <c r="BB42" s="29"/>
      <c r="BC42" s="29"/>
      <c r="BD42" s="29"/>
      <c r="BF42" s="29"/>
      <c r="BG42" s="29"/>
      <c r="BH42" s="29"/>
      <c r="BI42" s="29"/>
      <c r="BJ42" s="29"/>
      <c r="BK42" s="29"/>
      <c r="BL42" s="29"/>
      <c r="BM42" s="29"/>
    </row>
    <row r="43" spans="1:65" ht="27.75" customHeight="1">
      <c r="B43" s="212"/>
      <c r="C43" s="29"/>
      <c r="E43" s="29"/>
      <c r="F43" s="29"/>
      <c r="G43" s="29"/>
      <c r="H43" s="29"/>
      <c r="I43" s="29"/>
      <c r="J43" s="29"/>
      <c r="K43" s="29"/>
      <c r="L43" s="29"/>
      <c r="M43" s="29"/>
      <c r="N43" s="29"/>
      <c r="O43" s="29"/>
      <c r="P43" s="29"/>
      <c r="Q43" s="29"/>
      <c r="T43" s="29"/>
      <c r="U43" s="29"/>
      <c r="V43" s="110"/>
      <c r="W43" s="29"/>
      <c r="X43" s="211"/>
      <c r="Y43" s="211"/>
      <c r="Z43" s="29"/>
      <c r="AA43" s="29"/>
      <c r="AB43" s="29"/>
      <c r="AC43" s="29"/>
      <c r="AD43" s="29"/>
      <c r="AE43" s="29"/>
      <c r="AF43" s="29"/>
      <c r="AG43" s="29"/>
      <c r="AH43" s="29"/>
      <c r="AI43" s="29"/>
      <c r="AJ43" s="29"/>
      <c r="AK43" s="29"/>
      <c r="AL43" s="29"/>
      <c r="AN43" s="29"/>
      <c r="AO43" s="29"/>
      <c r="AP43" s="29"/>
      <c r="AQ43" s="29"/>
      <c r="AR43" s="29"/>
      <c r="AS43" s="29"/>
      <c r="AU43" s="29"/>
      <c r="AV43" s="29"/>
      <c r="AW43" s="29"/>
      <c r="AX43" s="29"/>
      <c r="AY43" s="29"/>
      <c r="AZ43" s="29"/>
      <c r="BA43" s="29"/>
      <c r="BB43" s="29"/>
      <c r="BC43" s="29"/>
      <c r="BD43" s="29"/>
      <c r="BF43" s="29"/>
      <c r="BG43" s="29"/>
      <c r="BH43" s="29"/>
      <c r="BI43" s="29"/>
      <c r="BJ43" s="29"/>
      <c r="BK43" s="29"/>
      <c r="BL43" s="29"/>
      <c r="BM43" s="29"/>
    </row>
    <row r="44" spans="1:65" ht="27.75" customHeight="1">
      <c r="B44" s="212"/>
      <c r="C44" s="29"/>
      <c r="E44" s="29"/>
      <c r="F44" s="29"/>
      <c r="G44" s="29"/>
      <c r="H44" s="29"/>
      <c r="I44" s="29"/>
      <c r="J44" s="29"/>
      <c r="K44" s="29"/>
      <c r="L44" s="29"/>
      <c r="M44" s="29"/>
      <c r="N44" s="29"/>
      <c r="O44" s="29"/>
      <c r="P44" s="29"/>
      <c r="Q44" s="29"/>
      <c r="T44" s="29"/>
      <c r="U44" s="29"/>
      <c r="V44" s="110"/>
      <c r="W44" s="29"/>
      <c r="X44" s="211"/>
      <c r="Y44" s="211"/>
      <c r="Z44" s="29"/>
      <c r="AA44" s="29"/>
      <c r="AB44" s="29"/>
      <c r="AC44" s="29"/>
      <c r="AD44" s="29"/>
      <c r="AE44" s="29"/>
      <c r="AF44" s="29"/>
      <c r="AG44" s="29"/>
      <c r="AH44" s="29"/>
      <c r="AI44" s="29"/>
      <c r="AJ44" s="29"/>
      <c r="AK44" s="29"/>
      <c r="AL44" s="29"/>
      <c r="AN44" s="29"/>
      <c r="AO44" s="29"/>
      <c r="AP44" s="29"/>
      <c r="AQ44" s="29"/>
      <c r="AR44" s="29"/>
      <c r="AS44" s="29"/>
      <c r="AU44" s="29"/>
      <c r="AV44" s="29"/>
      <c r="AW44" s="29"/>
      <c r="AX44" s="29"/>
      <c r="AY44" s="29"/>
      <c r="AZ44" s="29"/>
      <c r="BA44" s="29"/>
      <c r="BB44" s="29"/>
      <c r="BC44" s="29"/>
      <c r="BD44" s="29"/>
      <c r="BF44" s="29"/>
      <c r="BG44" s="29"/>
      <c r="BH44" s="29"/>
      <c r="BI44" s="29"/>
      <c r="BJ44" s="29"/>
      <c r="BK44" s="29"/>
      <c r="BL44" s="29"/>
      <c r="BM44" s="29"/>
    </row>
    <row r="45" spans="1:65" ht="27.75" customHeight="1">
      <c r="B45" s="210"/>
      <c r="C45" s="29"/>
      <c r="D45" s="29"/>
      <c r="E45" s="29"/>
      <c r="F45" s="29"/>
      <c r="G45" s="29"/>
      <c r="H45" s="29"/>
      <c r="I45" s="29"/>
      <c r="J45" s="29"/>
      <c r="K45" s="29"/>
      <c r="L45" s="29"/>
      <c r="M45" s="29"/>
      <c r="N45" s="29"/>
      <c r="O45" s="29"/>
      <c r="P45" s="29"/>
      <c r="Q45" s="29"/>
      <c r="T45" s="29"/>
      <c r="U45" s="29"/>
      <c r="V45" s="110"/>
      <c r="W45" s="29"/>
      <c r="X45" s="211"/>
      <c r="Y45" s="211"/>
      <c r="Z45" s="29"/>
      <c r="AA45" s="29"/>
      <c r="AB45" s="29"/>
      <c r="AC45" s="29"/>
      <c r="AD45" s="29"/>
      <c r="AE45" s="29"/>
      <c r="AF45" s="29"/>
      <c r="AG45" s="29"/>
      <c r="AH45" s="29"/>
      <c r="AI45" s="29"/>
      <c r="AJ45" s="29"/>
      <c r="AK45" s="29"/>
      <c r="AL45" s="29"/>
      <c r="AN45" s="29"/>
      <c r="AO45" s="29"/>
      <c r="AP45" s="29"/>
      <c r="AQ45" s="29"/>
      <c r="AR45" s="29"/>
      <c r="AS45" s="29"/>
      <c r="AU45" s="29"/>
      <c r="AV45" s="29"/>
      <c r="AW45" s="29"/>
      <c r="AX45" s="29"/>
      <c r="AY45" s="29"/>
      <c r="AZ45" s="29"/>
      <c r="BA45" s="29"/>
      <c r="BB45" s="29"/>
      <c r="BC45" s="29"/>
      <c r="BD45" s="29"/>
      <c r="BG45" s="29"/>
      <c r="BH45" s="29">
        <f>BH49</f>
        <v>29148</v>
      </c>
      <c r="BI45" s="29"/>
      <c r="BJ45" s="29"/>
      <c r="BK45" s="29">
        <f>BK49</f>
        <v>29148</v>
      </c>
      <c r="BL45" s="29"/>
      <c r="BM45" s="29"/>
    </row>
    <row r="46" spans="1:65" ht="27" customHeight="1">
      <c r="A46" s="1" t="s">
        <v>89</v>
      </c>
      <c r="B46" s="211"/>
      <c r="C46" s="211"/>
      <c r="D46" s="211"/>
      <c r="E46" s="211"/>
      <c r="F46" s="211"/>
      <c r="G46" s="211"/>
      <c r="H46" s="211"/>
      <c r="I46" s="211"/>
      <c r="J46" s="211"/>
      <c r="K46" s="211"/>
      <c r="L46" s="211"/>
      <c r="M46" s="211"/>
      <c r="N46" s="211"/>
      <c r="O46" s="211"/>
      <c r="P46" s="211"/>
      <c r="Q46" s="211"/>
    </row>
    <row r="47" spans="1:65">
      <c r="B47" s="211"/>
      <c r="C47" s="211"/>
      <c r="D47" s="211"/>
      <c r="E47" s="211"/>
      <c r="F47" s="211"/>
      <c r="G47" s="211"/>
      <c r="H47" s="211"/>
      <c r="I47" s="211"/>
      <c r="J47" s="211"/>
      <c r="K47" s="211"/>
      <c r="L47" s="211"/>
      <c r="M47" s="211"/>
      <c r="N47" s="211"/>
      <c r="O47" s="211"/>
      <c r="P47" s="211"/>
      <c r="Q47" s="211"/>
      <c r="BH47" s="1">
        <v>60246</v>
      </c>
      <c r="BK47" s="1">
        <v>60246</v>
      </c>
    </row>
    <row r="48" spans="1:65">
      <c r="B48" s="211"/>
      <c r="C48" s="211"/>
      <c r="D48" s="221"/>
      <c r="E48" s="221"/>
      <c r="F48" s="211"/>
      <c r="G48" s="221"/>
      <c r="H48" s="221"/>
      <c r="I48" s="221"/>
      <c r="J48" s="221"/>
      <c r="K48" s="221"/>
      <c r="L48" s="221"/>
      <c r="M48" s="221"/>
      <c r="N48" s="211"/>
      <c r="O48" s="211"/>
      <c r="P48" s="211"/>
      <c r="Q48" s="211"/>
      <c r="BH48" s="1">
        <f>-(18444+7974+4680)</f>
        <v>-31098</v>
      </c>
      <c r="BK48" s="1">
        <f>-(18444+7974+4680)</f>
        <v>-31098</v>
      </c>
    </row>
    <row r="49" spans="1:63" ht="21.75" customHeight="1">
      <c r="B49" s="211"/>
      <c r="C49" s="211"/>
      <c r="D49" s="211"/>
      <c r="E49" s="211"/>
      <c r="F49" s="211"/>
      <c r="G49" s="211"/>
      <c r="H49" s="211"/>
      <c r="I49" s="245"/>
      <c r="J49" s="211"/>
      <c r="K49" s="245"/>
      <c r="L49" s="211"/>
      <c r="M49" s="246"/>
      <c r="N49" s="211"/>
      <c r="O49" s="211"/>
      <c r="P49" s="211"/>
      <c r="Q49" s="211"/>
      <c r="BH49" s="1">
        <f>SUM(BH47:BH48)</f>
        <v>29148</v>
      </c>
      <c r="BK49" s="1">
        <f>SUM(BK47:BK48)</f>
        <v>29148</v>
      </c>
    </row>
    <row r="50" spans="1:63" ht="21.75" customHeight="1">
      <c r="B50" s="211"/>
      <c r="C50" s="211"/>
      <c r="D50" s="211"/>
      <c r="E50" s="211"/>
      <c r="F50" s="211"/>
      <c r="G50" s="211"/>
      <c r="H50" s="211"/>
      <c r="I50" s="245"/>
      <c r="J50" s="211"/>
      <c r="K50" s="245"/>
      <c r="L50" s="211"/>
      <c r="M50" s="246"/>
      <c r="N50" s="211"/>
      <c r="O50" s="211"/>
      <c r="P50" s="211"/>
      <c r="Q50" s="211"/>
    </row>
    <row r="51" spans="1:63" ht="21.75" customHeight="1">
      <c r="A51" s="1" t="s">
        <v>115</v>
      </c>
      <c r="B51" s="211"/>
      <c r="C51" s="211"/>
      <c r="D51" s="211"/>
      <c r="E51" s="211"/>
      <c r="F51" s="211"/>
      <c r="G51" s="211"/>
      <c r="H51" s="211"/>
      <c r="I51" s="245"/>
      <c r="J51" s="211"/>
      <c r="K51" s="245"/>
      <c r="L51" s="211"/>
      <c r="M51" s="211"/>
      <c r="N51" s="211"/>
      <c r="O51" s="211"/>
      <c r="P51" s="211"/>
      <c r="Q51" s="211"/>
    </row>
    <row r="52" spans="1:63" ht="21.75" customHeight="1">
      <c r="B52" s="211"/>
      <c r="C52" s="211"/>
      <c r="D52" s="211"/>
      <c r="E52" s="211"/>
      <c r="F52" s="221"/>
      <c r="G52" s="211"/>
      <c r="H52" s="211"/>
      <c r="I52" s="245"/>
      <c r="J52" s="211"/>
      <c r="K52" s="245"/>
      <c r="L52" s="211"/>
      <c r="M52" s="211"/>
      <c r="N52" s="211"/>
      <c r="O52" s="211"/>
      <c r="P52" s="211"/>
      <c r="Q52" s="211"/>
    </row>
    <row r="53" spans="1:63" ht="21.75" customHeight="1">
      <c r="B53" s="211"/>
      <c r="C53" s="211"/>
      <c r="D53" s="211"/>
      <c r="E53" s="211"/>
      <c r="F53" s="245"/>
      <c r="G53" s="211"/>
      <c r="H53" s="211"/>
      <c r="I53" s="245"/>
      <c r="J53" s="211"/>
      <c r="K53" s="245"/>
      <c r="L53" s="211"/>
      <c r="M53" s="211"/>
      <c r="N53" s="211"/>
      <c r="O53" s="211"/>
      <c r="P53" s="211"/>
      <c r="Q53" s="211"/>
    </row>
    <row r="54" spans="1:63" ht="21.75" customHeight="1">
      <c r="B54" s="211"/>
      <c r="C54" s="211"/>
      <c r="D54" s="211"/>
      <c r="E54" s="211"/>
      <c r="F54" s="245"/>
      <c r="G54" s="211"/>
      <c r="H54" s="211"/>
      <c r="I54" s="245"/>
      <c r="J54" s="211"/>
      <c r="K54" s="247"/>
      <c r="L54" s="211"/>
      <c r="M54" s="211"/>
      <c r="N54" s="211"/>
      <c r="O54" s="211"/>
      <c r="P54" s="211"/>
      <c r="Q54" s="211"/>
    </row>
    <row r="55" spans="1:63">
      <c r="B55" s="211"/>
      <c r="C55" s="211"/>
      <c r="D55" s="211"/>
      <c r="E55" s="211"/>
      <c r="F55" s="245"/>
      <c r="G55" s="211"/>
      <c r="H55" s="211"/>
      <c r="I55" s="211"/>
      <c r="J55" s="211"/>
      <c r="K55" s="211"/>
      <c r="L55" s="211"/>
      <c r="M55" s="211"/>
      <c r="N55" s="211"/>
      <c r="O55" s="211"/>
      <c r="P55" s="211"/>
      <c r="Q55" s="211"/>
    </row>
    <row r="56" spans="1:63">
      <c r="B56" s="211"/>
      <c r="C56" s="211"/>
      <c r="D56" s="211"/>
      <c r="E56" s="211"/>
      <c r="F56" s="245"/>
      <c r="G56" s="211"/>
      <c r="H56" s="211"/>
      <c r="I56" s="211"/>
      <c r="J56" s="211"/>
      <c r="K56" s="211"/>
      <c r="L56" s="211"/>
      <c r="M56" s="211"/>
      <c r="N56" s="211"/>
      <c r="O56" s="211"/>
      <c r="P56" s="211"/>
      <c r="Q56" s="211"/>
    </row>
    <row r="57" spans="1:63">
      <c r="B57" s="211"/>
      <c r="C57" s="211"/>
      <c r="D57" s="211"/>
      <c r="E57" s="211"/>
      <c r="F57" s="245"/>
      <c r="G57" s="211"/>
      <c r="H57" s="211"/>
      <c r="I57" s="211"/>
      <c r="J57" s="211"/>
      <c r="K57" s="211"/>
      <c r="L57" s="211"/>
      <c r="M57" s="211"/>
      <c r="N57" s="211"/>
      <c r="O57" s="211"/>
      <c r="P57" s="211"/>
      <c r="Q57" s="211"/>
    </row>
    <row r="58" spans="1:63">
      <c r="B58" s="211"/>
      <c r="C58" s="211"/>
      <c r="D58" s="211"/>
      <c r="E58" s="211"/>
      <c r="F58" s="211"/>
      <c r="G58" s="211"/>
      <c r="H58" s="211"/>
      <c r="I58" s="211"/>
      <c r="J58" s="211"/>
      <c r="K58" s="211"/>
      <c r="L58" s="211"/>
      <c r="M58" s="211"/>
      <c r="N58" s="211"/>
      <c r="O58" s="211"/>
      <c r="P58" s="211"/>
      <c r="Q58" s="211"/>
    </row>
    <row r="59" spans="1:63">
      <c r="B59" s="211"/>
      <c r="C59" s="211"/>
      <c r="D59" s="211"/>
      <c r="E59" s="211"/>
      <c r="F59" s="211"/>
      <c r="G59" s="211"/>
      <c r="H59" s="211"/>
      <c r="I59" s="211"/>
      <c r="J59" s="211"/>
      <c r="K59" s="211"/>
      <c r="L59" s="211"/>
      <c r="M59" s="211"/>
      <c r="N59" s="211"/>
      <c r="O59" s="211"/>
      <c r="P59" s="211"/>
      <c r="Q59" s="211"/>
      <c r="R59" s="29"/>
      <c r="S59" s="29"/>
      <c r="T59" s="29"/>
      <c r="U59" s="29"/>
      <c r="V59" s="29"/>
      <c r="W59" s="29"/>
      <c r="X59" s="29"/>
      <c r="Y59" s="29"/>
      <c r="Z59" s="29"/>
    </row>
    <row r="60" spans="1:63">
      <c r="B60" s="211"/>
      <c r="C60" s="211"/>
      <c r="D60" s="211"/>
      <c r="E60" s="211"/>
      <c r="F60" s="211"/>
      <c r="G60" s="211"/>
      <c r="H60" s="211"/>
      <c r="I60" s="211"/>
      <c r="J60" s="211"/>
      <c r="K60" s="211"/>
      <c r="L60" s="211"/>
      <c r="M60" s="211"/>
      <c r="N60" s="211"/>
      <c r="O60" s="211"/>
      <c r="P60" s="211"/>
      <c r="Q60" s="211"/>
      <c r="R60" s="29"/>
      <c r="S60" s="29"/>
      <c r="T60" s="29"/>
      <c r="U60" s="29"/>
      <c r="V60" s="29"/>
      <c r="W60" s="29"/>
      <c r="X60" s="29"/>
      <c r="Y60" s="29"/>
      <c r="Z60" s="29"/>
    </row>
    <row r="61" spans="1:63">
      <c r="I61" s="29"/>
      <c r="J61" s="29"/>
      <c r="K61" s="29"/>
      <c r="L61" s="29"/>
      <c r="M61" s="29"/>
      <c r="N61" s="29"/>
      <c r="O61" s="29"/>
      <c r="P61" s="29"/>
      <c r="Q61" s="29"/>
      <c r="R61" s="29"/>
      <c r="S61" s="29"/>
      <c r="T61" s="29"/>
      <c r="U61" s="29"/>
      <c r="V61" s="29"/>
      <c r="W61" s="29"/>
      <c r="X61" s="29"/>
      <c r="Y61" s="29"/>
      <c r="Z61" s="29"/>
    </row>
    <row r="62" spans="1:63">
      <c r="I62" s="29"/>
      <c r="J62" s="29"/>
      <c r="K62" s="29"/>
      <c r="L62" s="29"/>
      <c r="M62" s="29"/>
      <c r="N62" s="29"/>
      <c r="O62" s="29"/>
      <c r="P62" s="29"/>
      <c r="Q62" s="29"/>
      <c r="R62" s="29"/>
      <c r="S62" s="29"/>
      <c r="T62" s="29"/>
      <c r="U62" s="29"/>
      <c r="V62" s="29"/>
      <c r="W62" s="29"/>
      <c r="X62" s="29"/>
      <c r="Y62" s="29"/>
      <c r="Z62" s="29"/>
    </row>
    <row r="63" spans="1:63">
      <c r="I63" s="29"/>
      <c r="J63" s="29"/>
      <c r="K63" s="29"/>
      <c r="L63" s="29"/>
      <c r="M63" s="29"/>
      <c r="N63" s="29"/>
      <c r="O63" s="29"/>
      <c r="P63" s="29"/>
      <c r="Q63" s="29"/>
      <c r="R63" s="29"/>
      <c r="S63" s="29"/>
      <c r="T63" s="29"/>
      <c r="U63" s="29"/>
      <c r="V63" s="29"/>
      <c r="W63" s="29"/>
      <c r="X63" s="29"/>
      <c r="Y63" s="29"/>
      <c r="Z63" s="29"/>
    </row>
    <row r="64" spans="1:63">
      <c r="I64" s="29"/>
      <c r="J64" s="29"/>
      <c r="K64" s="29"/>
      <c r="L64" s="29"/>
      <c r="M64" s="29"/>
      <c r="N64" s="29"/>
      <c r="O64" s="29"/>
      <c r="P64" s="29"/>
      <c r="Q64" s="29"/>
      <c r="R64" s="29"/>
      <c r="S64" s="29"/>
      <c r="T64" s="29"/>
      <c r="U64" s="29"/>
      <c r="V64" s="29"/>
      <c r="W64" s="29"/>
      <c r="X64" s="29"/>
      <c r="Y64" s="29"/>
      <c r="Z64" s="29"/>
    </row>
    <row r="65" spans="9:26">
      <c r="I65" s="29"/>
      <c r="J65" s="29"/>
      <c r="K65" s="29"/>
      <c r="L65" s="29"/>
      <c r="M65" s="29"/>
      <c r="N65" s="29"/>
      <c r="O65" s="29"/>
      <c r="P65" s="29"/>
      <c r="Q65" s="29"/>
      <c r="R65" s="29"/>
      <c r="S65" s="29"/>
      <c r="T65" s="29"/>
      <c r="U65" s="29"/>
      <c r="V65" s="29"/>
      <c r="W65" s="29"/>
      <c r="X65" s="29"/>
      <c r="Y65" s="29"/>
      <c r="Z65" s="29"/>
    </row>
    <row r="66" spans="9:26">
      <c r="I66" s="29"/>
      <c r="J66" s="29"/>
      <c r="K66" s="29"/>
      <c r="L66" s="29"/>
      <c r="M66" s="29"/>
      <c r="N66" s="29"/>
      <c r="O66" s="29"/>
      <c r="P66" s="29"/>
      <c r="Q66" s="29"/>
      <c r="R66" s="29"/>
      <c r="S66" s="29"/>
      <c r="T66" s="29"/>
      <c r="U66" s="29"/>
      <c r="V66" s="29"/>
      <c r="W66" s="29"/>
      <c r="X66" s="29"/>
      <c r="Y66" s="29"/>
      <c r="Z66" s="29"/>
    </row>
    <row r="67" spans="9:26">
      <c r="I67" s="29"/>
      <c r="J67" s="29"/>
      <c r="K67" s="29"/>
      <c r="L67" s="29"/>
      <c r="M67" s="29"/>
      <c r="N67" s="29"/>
      <c r="O67" s="29"/>
      <c r="P67" s="29"/>
      <c r="Q67" s="29"/>
      <c r="R67" s="29"/>
      <c r="S67" s="29"/>
      <c r="T67" s="29"/>
      <c r="U67" s="29"/>
      <c r="V67" s="29"/>
      <c r="W67" s="29"/>
      <c r="X67" s="29"/>
      <c r="Y67" s="29"/>
      <c r="Z67" s="29"/>
    </row>
    <row r="68" spans="9:26">
      <c r="I68" s="29"/>
      <c r="J68" s="29"/>
      <c r="K68" s="29"/>
      <c r="L68" s="29"/>
      <c r="M68" s="29"/>
      <c r="N68" s="29"/>
      <c r="O68" s="29"/>
      <c r="P68" s="29"/>
      <c r="Q68" s="29"/>
      <c r="R68" s="29"/>
      <c r="S68" s="29"/>
      <c r="T68" s="29"/>
      <c r="U68" s="29"/>
      <c r="V68" s="29"/>
      <c r="W68" s="29"/>
      <c r="X68" s="29"/>
      <c r="Y68" s="29"/>
      <c r="Z68" s="29"/>
    </row>
    <row r="69" spans="9:26">
      <c r="I69" s="29"/>
      <c r="J69" s="29"/>
      <c r="K69" s="29"/>
      <c r="L69" s="29"/>
      <c r="M69" s="29"/>
      <c r="N69" s="29"/>
      <c r="O69" s="29"/>
      <c r="P69" s="29"/>
      <c r="Q69" s="29"/>
      <c r="R69" s="29"/>
      <c r="S69" s="29"/>
      <c r="T69" s="29"/>
      <c r="U69" s="29"/>
      <c r="V69" s="29"/>
      <c r="W69" s="29"/>
      <c r="X69" s="29"/>
      <c r="Y69" s="29"/>
      <c r="Z69" s="29"/>
    </row>
    <row r="70" spans="9:26">
      <c r="I70" s="29"/>
      <c r="J70" s="29"/>
      <c r="K70" s="29"/>
      <c r="L70" s="29"/>
      <c r="M70" s="29"/>
      <c r="N70" s="29"/>
      <c r="O70" s="29"/>
      <c r="P70" s="29"/>
      <c r="Q70" s="29"/>
      <c r="R70" s="29"/>
      <c r="S70" s="29"/>
      <c r="T70" s="29"/>
      <c r="U70" s="29"/>
      <c r="V70" s="29"/>
      <c r="W70" s="29"/>
      <c r="X70" s="29"/>
      <c r="Y70" s="29"/>
      <c r="Z70" s="29"/>
    </row>
  </sheetData>
  <mergeCells count="10">
    <mergeCell ref="B26:C26"/>
    <mergeCell ref="B27:C27"/>
    <mergeCell ref="B22:B25"/>
    <mergeCell ref="D4:F4"/>
    <mergeCell ref="B2:AL2"/>
    <mergeCell ref="B7:B8"/>
    <mergeCell ref="B12:B16"/>
    <mergeCell ref="B17:B21"/>
    <mergeCell ref="B9:B11"/>
    <mergeCell ref="Z4:AD4"/>
  </mergeCells>
  <phoneticPr fontId="5"/>
  <printOptions horizontalCentered="1"/>
  <pageMargins left="0.39370078740157483" right="0.39370078740157483" top="0.78740157480314965" bottom="0.19685039370078741" header="0.11811023622047245" footer="0.11811023622047245"/>
  <pageSetup paperSize="8" scale="39" orientation="landscape" cellComments="asDisplayed"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2:BM70"/>
  <sheetViews>
    <sheetView topLeftCell="B1" zoomScale="75" zoomScaleNormal="75" workbookViewId="0">
      <pane xSplit="2" ySplit="6" topLeftCell="AF7" activePane="bottomRight" state="frozen"/>
      <selection activeCell="C11" sqref="C11"/>
      <selection pane="topRight" activeCell="C11" sqref="C11"/>
      <selection pane="bottomLeft" activeCell="C11" sqref="C11"/>
      <selection pane="bottomRight" activeCell="C11" sqref="C11"/>
    </sheetView>
  </sheetViews>
  <sheetFormatPr defaultColWidth="10.28515625" defaultRowHeight="14.25" outlineLevelCol="1"/>
  <cols>
    <col min="1" max="1" width="10.28515625" style="1" customWidth="1"/>
    <col min="2" max="2" width="5.85546875" style="1" customWidth="1"/>
    <col min="3" max="3" width="23" style="1" customWidth="1"/>
    <col min="4" max="4" width="15.5703125" style="1" customWidth="1"/>
    <col min="5" max="5" width="16.140625" style="1" customWidth="1"/>
    <col min="6" max="6" width="14" style="1" customWidth="1"/>
    <col min="7" max="7" width="14.140625" style="1" customWidth="1"/>
    <col min="8" max="8" width="14.140625" style="1" hidden="1" customWidth="1"/>
    <col min="9" max="9" width="14.42578125" style="1" customWidth="1"/>
    <col min="10" max="10" width="14.42578125" style="1" hidden="1" customWidth="1"/>
    <col min="11" max="11" width="15.85546875" style="1" customWidth="1"/>
    <col min="12" max="12" width="14.42578125" style="1" customWidth="1"/>
    <col min="13" max="13" width="21.28515625" style="1" customWidth="1"/>
    <col min="14" max="14" width="14.42578125" style="1" hidden="1" customWidth="1"/>
    <col min="15" max="15" width="14.42578125" style="1" customWidth="1"/>
    <col min="16" max="16" width="14.42578125" style="1" hidden="1" customWidth="1"/>
    <col min="17" max="17" width="14.42578125" style="1" customWidth="1"/>
    <col min="18" max="19" width="15" style="1" customWidth="1"/>
    <col min="20" max="21" width="14.42578125" style="1" customWidth="1"/>
    <col min="22" max="22" width="9.140625" style="1" customWidth="1"/>
    <col min="23" max="24" width="14.42578125" style="1" customWidth="1"/>
    <col min="25" max="25" width="26.28515625" style="1" customWidth="1"/>
    <col min="26" max="30" width="14.42578125" style="1" customWidth="1"/>
    <col min="31" max="36" width="16" style="1" customWidth="1"/>
    <col min="37" max="37" width="14.42578125" style="1" customWidth="1"/>
    <col min="38" max="38" width="15.42578125" style="1" customWidth="1"/>
    <col min="39" max="39" width="29.28515625" style="1" customWidth="1"/>
    <col min="40" max="41" width="17.85546875" style="1" customWidth="1"/>
    <col min="42" max="42" width="17.140625" style="1" customWidth="1"/>
    <col min="43" max="43" width="17" style="1" customWidth="1" outlineLevel="1"/>
    <col min="44" max="45" width="17" style="1" customWidth="1"/>
    <col min="46" max="46" width="10.28515625" style="1" customWidth="1"/>
    <col min="47" max="47" width="16.140625" style="1" customWidth="1"/>
    <col min="48" max="48" width="18.140625" style="1" customWidth="1"/>
    <col min="49" max="50" width="19.140625" style="1" customWidth="1"/>
    <col min="51" max="52" width="16.140625" style="1" customWidth="1" outlineLevel="1"/>
    <col min="53" max="56" width="18.140625" style="1" customWidth="1" outlineLevel="1"/>
    <col min="57" max="57" width="15.28515625" style="2" customWidth="1"/>
    <col min="58" max="58" width="19.140625" style="1" customWidth="1"/>
    <col min="59" max="61" width="19.140625" style="1" customWidth="1" outlineLevel="1"/>
    <col min="62" max="62" width="43.28515625" style="1" customWidth="1"/>
    <col min="63" max="63" width="19.140625" style="1" hidden="1" customWidth="1"/>
    <col min="64" max="65" width="19.140625" style="1" customWidth="1"/>
    <col min="66" max="16384" width="10.28515625" style="1"/>
  </cols>
  <sheetData>
    <row r="2" spans="2:65">
      <c r="B2" s="1163"/>
      <c r="C2" s="1163"/>
      <c r="D2" s="1163"/>
      <c r="E2" s="1163"/>
      <c r="F2" s="1163"/>
      <c r="G2" s="1163"/>
      <c r="H2" s="1163"/>
      <c r="I2" s="1163"/>
      <c r="J2" s="1163"/>
      <c r="K2" s="1163"/>
      <c r="L2" s="1163"/>
      <c r="M2" s="1163"/>
      <c r="N2" s="1163"/>
      <c r="O2" s="1163"/>
      <c r="P2" s="1163"/>
      <c r="Q2" s="1163"/>
      <c r="R2" s="1163"/>
      <c r="S2" s="1163"/>
      <c r="T2" s="1163"/>
      <c r="U2" s="1163"/>
      <c r="V2" s="1163"/>
      <c r="W2" s="1163"/>
      <c r="X2" s="1163"/>
      <c r="Y2" s="1163"/>
      <c r="Z2" s="1163"/>
      <c r="AA2" s="1163"/>
      <c r="AB2" s="1163"/>
      <c r="AC2" s="1163"/>
      <c r="AD2" s="1163"/>
      <c r="AE2" s="1163"/>
      <c r="AF2" s="1163"/>
      <c r="AG2" s="1163"/>
      <c r="AH2" s="1163"/>
      <c r="AI2" s="1163"/>
      <c r="AJ2" s="1163"/>
      <c r="AK2" s="1163"/>
      <c r="AL2" s="1163"/>
      <c r="BK2" s="3"/>
    </row>
    <row r="3" spans="2:65" ht="31.5" thickBot="1">
      <c r="B3" s="254" t="s">
        <v>112</v>
      </c>
      <c r="AA3" s="3"/>
      <c r="AB3" s="3"/>
      <c r="AC3" s="3"/>
      <c r="AK3" s="4"/>
      <c r="AL3" s="4"/>
      <c r="AN3" s="1" t="s">
        <v>3</v>
      </c>
    </row>
    <row r="4" spans="2:65" s="222" customFormat="1" ht="24" customHeight="1" thickBot="1">
      <c r="D4" s="1164" t="s">
        <v>4</v>
      </c>
      <c r="E4" s="1165"/>
      <c r="F4" s="1165"/>
      <c r="G4" s="224"/>
      <c r="H4" s="224"/>
      <c r="I4" s="223" t="s">
        <v>0</v>
      </c>
      <c r="J4" s="224"/>
      <c r="K4" s="224"/>
      <c r="L4" s="224"/>
      <c r="M4" s="224"/>
      <c r="N4" s="224"/>
      <c r="O4" s="224"/>
      <c r="P4" s="224"/>
      <c r="Q4" s="224"/>
      <c r="R4" s="224"/>
      <c r="S4" s="224"/>
      <c r="T4" s="225"/>
      <c r="U4" s="231" t="s">
        <v>98</v>
      </c>
      <c r="V4" s="226"/>
      <c r="W4" s="227"/>
      <c r="X4" s="228" t="s">
        <v>99</v>
      </c>
      <c r="Y4" s="229" t="s">
        <v>116</v>
      </c>
      <c r="Z4" s="1174" t="s">
        <v>100</v>
      </c>
      <c r="AA4" s="1175"/>
      <c r="AB4" s="1175"/>
      <c r="AC4" s="1175"/>
      <c r="AD4" s="1176"/>
      <c r="AE4" s="224" t="s">
        <v>101</v>
      </c>
      <c r="AF4" s="224"/>
      <c r="AG4" s="224"/>
      <c r="AH4" s="224"/>
      <c r="AI4" s="224"/>
      <c r="AJ4" s="224"/>
      <c r="AK4" s="232" t="s">
        <v>102</v>
      </c>
      <c r="AL4" s="225"/>
      <c r="AY4" s="222" t="s">
        <v>5</v>
      </c>
      <c r="BE4" s="230"/>
    </row>
    <row r="5" spans="2:65" s="2" customFormat="1" ht="57.75" customHeight="1" thickBot="1">
      <c r="B5" s="7"/>
      <c r="C5" s="6"/>
      <c r="D5" s="8" t="s">
        <v>153</v>
      </c>
      <c r="E5" s="9" t="s">
        <v>7</v>
      </c>
      <c r="F5" s="10" t="s">
        <v>154</v>
      </c>
      <c r="G5" s="11" t="s">
        <v>1</v>
      </c>
      <c r="H5" s="235"/>
      <c r="I5" s="12" t="s">
        <v>155</v>
      </c>
      <c r="J5" s="9" t="s">
        <v>10</v>
      </c>
      <c r="K5" s="13" t="s">
        <v>156</v>
      </c>
      <c r="L5" s="13" t="s">
        <v>157</v>
      </c>
      <c r="M5" s="13" t="s">
        <v>158</v>
      </c>
      <c r="N5" s="14" t="s">
        <v>1</v>
      </c>
      <c r="O5" s="14" t="s">
        <v>14</v>
      </c>
      <c r="P5" s="8" t="s">
        <v>15</v>
      </c>
      <c r="Q5" s="15" t="s">
        <v>16</v>
      </c>
      <c r="R5" s="16" t="s">
        <v>160</v>
      </c>
      <c r="S5" s="17" t="s">
        <v>161</v>
      </c>
      <c r="T5" s="11" t="s">
        <v>1</v>
      </c>
      <c r="U5" s="11" t="s">
        <v>19</v>
      </c>
      <c r="V5" s="18" t="s">
        <v>20</v>
      </c>
      <c r="W5" s="11" t="s">
        <v>21</v>
      </c>
      <c r="X5" s="19" t="s">
        <v>22</v>
      </c>
      <c r="Y5" s="20" t="s">
        <v>23</v>
      </c>
      <c r="Z5" s="12" t="s">
        <v>24</v>
      </c>
      <c r="AA5" s="21" t="s">
        <v>25</v>
      </c>
      <c r="AB5" s="21" t="s">
        <v>26</v>
      </c>
      <c r="AC5" s="8" t="s">
        <v>27</v>
      </c>
      <c r="AD5" s="22" t="s">
        <v>28</v>
      </c>
      <c r="AE5" s="23" t="s">
        <v>29</v>
      </c>
      <c r="AF5" s="14" t="s">
        <v>30</v>
      </c>
      <c r="AG5" s="24" t="s">
        <v>31</v>
      </c>
      <c r="AH5" s="25" t="s">
        <v>95</v>
      </c>
      <c r="AI5" s="25" t="s">
        <v>96</v>
      </c>
      <c r="AJ5" s="26" t="s">
        <v>32</v>
      </c>
      <c r="AK5" s="27" t="s">
        <v>103</v>
      </c>
      <c r="AL5" s="27" t="s">
        <v>104</v>
      </c>
      <c r="AN5" s="8" t="s">
        <v>152</v>
      </c>
      <c r="AO5" s="8" t="s">
        <v>81</v>
      </c>
      <c r="AP5" s="9" t="s">
        <v>82</v>
      </c>
      <c r="AQ5" s="9" t="s">
        <v>83</v>
      </c>
      <c r="AR5" s="28" t="s">
        <v>33</v>
      </c>
      <c r="AS5" s="28" t="s">
        <v>34</v>
      </c>
      <c r="AU5" s="8" t="s">
        <v>159</v>
      </c>
      <c r="AV5" s="28"/>
      <c r="AW5" s="28" t="s">
        <v>33</v>
      </c>
      <c r="AX5" s="29"/>
      <c r="AY5" s="8" t="s">
        <v>37</v>
      </c>
      <c r="AZ5" s="9" t="s">
        <v>38</v>
      </c>
      <c r="BA5" s="9" t="s">
        <v>39</v>
      </c>
      <c r="BB5" s="5" t="s">
        <v>33</v>
      </c>
      <c r="BC5" s="30"/>
      <c r="BD5" s="30"/>
      <c r="BE5" s="8" t="s">
        <v>40</v>
      </c>
      <c r="BF5" s="8" t="s">
        <v>41</v>
      </c>
      <c r="BG5" s="8" t="s">
        <v>42</v>
      </c>
      <c r="BH5" s="31" t="s">
        <v>43</v>
      </c>
      <c r="BI5" s="31" t="s">
        <v>44</v>
      </c>
      <c r="BJ5" s="32"/>
      <c r="BK5" s="33" t="s">
        <v>45</v>
      </c>
      <c r="BL5" s="33" t="s">
        <v>46</v>
      </c>
      <c r="BM5" s="33" t="s">
        <v>47</v>
      </c>
    </row>
    <row r="6" spans="2:65" ht="15.75" customHeight="1" thickBot="1">
      <c r="B6" s="35"/>
      <c r="C6" s="36"/>
      <c r="D6" s="37"/>
      <c r="E6" s="38"/>
      <c r="F6" s="39"/>
      <c r="G6" s="40"/>
      <c r="H6" s="236"/>
      <c r="I6" s="41"/>
      <c r="J6" s="42"/>
      <c r="K6" s="42"/>
      <c r="L6" s="42"/>
      <c r="M6" s="42"/>
      <c r="N6" s="43"/>
      <c r="O6" s="43"/>
      <c r="P6" s="43"/>
      <c r="Q6" s="44"/>
      <c r="R6" s="45"/>
      <c r="S6" s="46"/>
      <c r="T6" s="47"/>
      <c r="U6" s="40"/>
      <c r="V6" s="48"/>
      <c r="W6" s="40"/>
      <c r="X6" s="49"/>
      <c r="Y6" s="50"/>
      <c r="Z6" s="41"/>
      <c r="AA6" s="51"/>
      <c r="AB6" s="51"/>
      <c r="AC6" s="43"/>
      <c r="AD6" s="52"/>
      <c r="AE6" s="53"/>
      <c r="AF6" s="54"/>
      <c r="AG6" s="55"/>
      <c r="AH6" s="56"/>
      <c r="AI6" s="56"/>
      <c r="AJ6" s="57"/>
      <c r="AK6" s="58"/>
      <c r="AL6" s="58"/>
      <c r="AN6" s="37"/>
      <c r="AO6" s="37"/>
      <c r="AP6" s="38"/>
      <c r="AQ6" s="38"/>
      <c r="AR6" s="38"/>
      <c r="AS6" s="38"/>
      <c r="AU6" s="37"/>
      <c r="AV6" s="38"/>
      <c r="AW6" s="38"/>
      <c r="AX6" s="39"/>
      <c r="AY6" s="59"/>
      <c r="AZ6" s="38"/>
      <c r="BA6" s="38"/>
      <c r="BB6" s="38"/>
      <c r="BC6" s="39"/>
      <c r="BD6" s="39"/>
      <c r="BE6" s="37"/>
      <c r="BF6" s="37"/>
      <c r="BG6" s="37"/>
      <c r="BH6" s="60"/>
      <c r="BI6" s="60"/>
      <c r="BJ6" s="60"/>
      <c r="BK6" s="37"/>
      <c r="BL6" s="37"/>
      <c r="BM6" s="37"/>
    </row>
    <row r="7" spans="2:65" ht="2.25" customHeight="1">
      <c r="B7" s="1172" t="s">
        <v>48</v>
      </c>
      <c r="C7" s="77"/>
      <c r="D7" s="77"/>
      <c r="E7" s="36"/>
      <c r="F7" s="78"/>
      <c r="G7" s="79"/>
      <c r="H7" s="237"/>
      <c r="I7" s="80"/>
      <c r="J7" s="81"/>
      <c r="K7" s="81"/>
      <c r="L7" s="81"/>
      <c r="M7" s="81"/>
      <c r="N7" s="77">
        <f>SUM(I7:M7)/1000</f>
        <v>0</v>
      </c>
      <c r="O7" s="77"/>
      <c r="P7" s="77"/>
      <c r="Q7" s="82"/>
      <c r="R7" s="83"/>
      <c r="S7" s="84"/>
      <c r="T7" s="79"/>
      <c r="U7" s="79"/>
      <c r="V7" s="85"/>
      <c r="W7" s="79"/>
      <c r="X7" s="86"/>
      <c r="Y7" s="87"/>
      <c r="Z7" s="80"/>
      <c r="AA7" s="88"/>
      <c r="AB7" s="88"/>
      <c r="AC7" s="77"/>
      <c r="AD7" s="89"/>
      <c r="AE7" s="80"/>
      <c r="AF7" s="77"/>
      <c r="AG7" s="89"/>
      <c r="AH7" s="79"/>
      <c r="AI7" s="79"/>
      <c r="AJ7" s="90"/>
      <c r="AK7" s="91"/>
      <c r="AL7" s="91"/>
      <c r="AN7" s="77"/>
      <c r="AO7" s="77"/>
      <c r="AP7" s="36"/>
      <c r="AQ7" s="36"/>
      <c r="AR7" s="36"/>
      <c r="AS7" s="36"/>
      <c r="AU7" s="77"/>
      <c r="AV7" s="36"/>
      <c r="AW7" s="36"/>
      <c r="AX7" s="29"/>
      <c r="AY7" s="77"/>
      <c r="AZ7" s="36"/>
      <c r="BA7" s="36"/>
      <c r="BB7" s="36"/>
      <c r="BC7" s="29"/>
      <c r="BD7" s="29"/>
      <c r="BE7" s="92"/>
      <c r="BF7" s="77"/>
      <c r="BG7" s="77"/>
      <c r="BH7" s="93"/>
      <c r="BI7" s="93"/>
      <c r="BJ7" s="93"/>
      <c r="BK7" s="77"/>
      <c r="BL7" s="77"/>
      <c r="BM7" s="77"/>
    </row>
    <row r="8" spans="2:65" ht="39" customHeight="1">
      <c r="B8" s="1173"/>
      <c r="C8" s="94" t="s">
        <v>49</v>
      </c>
      <c r="D8" s="94" t="e">
        <f>#REF!</f>
        <v>#REF!</v>
      </c>
      <c r="E8" s="95" t="e">
        <f>#REF!</f>
        <v>#REF!</v>
      </c>
      <c r="F8" s="96" t="e">
        <f>#REF!</f>
        <v>#REF!</v>
      </c>
      <c r="G8" s="97" t="e">
        <f>SUM(E8:F8)</f>
        <v>#REF!</v>
      </c>
      <c r="H8" s="238"/>
      <c r="I8" s="98" t="e">
        <f>#REF!</f>
        <v>#REF!</v>
      </c>
      <c r="J8" s="99" t="e">
        <f>#REF!</f>
        <v>#REF!</v>
      </c>
      <c r="K8" s="99" t="e">
        <f>#REF!</f>
        <v>#REF!</v>
      </c>
      <c r="L8" s="99" t="e">
        <f>#REF!</f>
        <v>#REF!</v>
      </c>
      <c r="M8" s="99" t="e">
        <f>#REF!</f>
        <v>#REF!</v>
      </c>
      <c r="N8" s="94" t="e">
        <f>#REF!</f>
        <v>#REF!</v>
      </c>
      <c r="O8" s="94" t="e">
        <f>#REF!</f>
        <v>#REF!</v>
      </c>
      <c r="P8" s="94" t="e">
        <f>#REF!</f>
        <v>#REF!</v>
      </c>
      <c r="Q8" s="100" t="e">
        <f>#REF!</f>
        <v>#REF!</v>
      </c>
      <c r="R8" s="101" t="e">
        <f>#REF!</f>
        <v>#REF!</v>
      </c>
      <c r="S8" s="102" t="e">
        <f>#REF!</f>
        <v>#REF!</v>
      </c>
      <c r="T8" s="97" t="e">
        <f>I8-J8+K8+L8+M8+Q8+R8+S8</f>
        <v>#REF!</v>
      </c>
      <c r="U8" s="97" t="e">
        <f>G8-T8</f>
        <v>#REF!</v>
      </c>
      <c r="V8" s="103" t="e">
        <f t="shared" ref="V8:V25" si="0">U8/G8</f>
        <v>#REF!</v>
      </c>
      <c r="W8" s="97" t="e">
        <f t="shared" ref="W8:W25" si="1">MAX((U8*0.4),0)</f>
        <v>#REF!</v>
      </c>
      <c r="X8" s="104" t="e">
        <f t="shared" ref="X8:X25" si="2">U8-W8</f>
        <v>#REF!</v>
      </c>
      <c r="Y8" s="105" t="e">
        <f t="shared" ref="Y8:Y25" si="3">SUM(X8,Q8)</f>
        <v>#REF!</v>
      </c>
      <c r="Z8" s="98" t="e">
        <f t="shared" ref="Z8:Z25" si="4">$Y8/5%</f>
        <v>#REF!</v>
      </c>
      <c r="AA8" s="106" t="e">
        <f t="shared" ref="AA8:AA25" si="5">$Y8/6.66%</f>
        <v>#REF!</v>
      </c>
      <c r="AB8" s="106" t="e">
        <f t="shared" ref="AB8:AB25" si="6">$Y8/10%</f>
        <v>#REF!</v>
      </c>
      <c r="AC8" s="94" t="e">
        <f t="shared" ref="AC8:AC25" si="7">$Y8/15%</f>
        <v>#REF!</v>
      </c>
      <c r="AD8" s="107" t="e">
        <f t="shared" ref="AD8:AD25" si="8">$Y8/20%</f>
        <v>#REF!</v>
      </c>
      <c r="AE8" s="98" t="e">
        <f>#REF!</f>
        <v>#REF!</v>
      </c>
      <c r="AF8" s="94" t="e">
        <f>#REF!</f>
        <v>#REF!</v>
      </c>
      <c r="AG8" s="107" t="e">
        <f>#REF!</f>
        <v>#REF!</v>
      </c>
      <c r="AH8" s="97" t="e">
        <f>#REF!</f>
        <v>#REF!</v>
      </c>
      <c r="AI8" s="97" t="e">
        <f>#REF!</f>
        <v>#REF!</v>
      </c>
      <c r="AJ8" s="108" t="e">
        <f t="shared" ref="AJ8:AJ25" si="9">SUM(AE8:AI8)</f>
        <v>#REF!</v>
      </c>
      <c r="AK8" s="109" t="e">
        <f t="shared" ref="AK8:AK25" si="10">IF((AA8-AJ8)&gt;0,"○","×")</f>
        <v>#REF!</v>
      </c>
      <c r="AL8" s="109" t="e">
        <f t="shared" ref="AL8:AL25" si="11">IF((AB8-AJ8)&gt;0,"○","×")</f>
        <v>#REF!</v>
      </c>
      <c r="AN8" s="94">
        <v>109666</v>
      </c>
      <c r="AO8" s="94">
        <v>111112</v>
      </c>
      <c r="AP8" s="95">
        <v>115169</v>
      </c>
      <c r="AQ8" s="95">
        <v>100771</v>
      </c>
      <c r="AR8" s="95">
        <f>SUM(AN8:AP8)</f>
        <v>335947</v>
      </c>
      <c r="AS8" s="95">
        <f>AR8/3</f>
        <v>111982.33333333333</v>
      </c>
      <c r="AU8" s="94">
        <v>1759</v>
      </c>
      <c r="AV8" s="95"/>
      <c r="AW8" s="95">
        <f t="shared" ref="AW8:AW25" si="12">SUM(AU8:AV8)</f>
        <v>1759</v>
      </c>
      <c r="AX8" s="29"/>
      <c r="AY8" s="94">
        <v>277234</v>
      </c>
      <c r="AZ8" s="95">
        <v>35408</v>
      </c>
      <c r="BA8" s="95"/>
      <c r="BB8" s="95">
        <v>328875</v>
      </c>
      <c r="BC8" s="110">
        <f>AY8/BB8</f>
        <v>0.84297681489927789</v>
      </c>
      <c r="BD8" s="111" t="e">
        <f>AJ8*BC8*0.04</f>
        <v>#REF!</v>
      </c>
      <c r="BE8" s="112" t="s">
        <v>50</v>
      </c>
      <c r="BF8" s="94">
        <v>163</v>
      </c>
      <c r="BG8" s="94"/>
      <c r="BH8" s="113" t="e">
        <f t="shared" ref="BH8:BH25" si="13">I8/$BF8</f>
        <v>#REF!</v>
      </c>
      <c r="BI8" s="113" t="e">
        <f t="shared" ref="BI8:BI18" si="14">I8/$BG8</f>
        <v>#REF!</v>
      </c>
      <c r="BJ8" s="114" t="s">
        <v>51</v>
      </c>
      <c r="BK8" s="94" t="e">
        <f>K8/$BF$8</f>
        <v>#REF!</v>
      </c>
      <c r="BL8" s="94" t="e">
        <f>U8/$BF$8</f>
        <v>#REF!</v>
      </c>
      <c r="BM8" s="94" t="e">
        <f>Y8/$BF$8</f>
        <v>#REF!</v>
      </c>
    </row>
    <row r="9" spans="2:65" ht="39" customHeight="1">
      <c r="B9" s="1169" t="s">
        <v>52</v>
      </c>
      <c r="C9" s="115" t="s">
        <v>53</v>
      </c>
      <c r="D9" s="115" t="e">
        <f>#REF!</f>
        <v>#REF!</v>
      </c>
      <c r="E9" s="116" t="e">
        <f>#REF!</f>
        <v>#REF!</v>
      </c>
      <c r="F9" s="117" t="e">
        <f>#REF!</f>
        <v>#REF!</v>
      </c>
      <c r="G9" s="118" t="e">
        <f>SUM(E9:F9)</f>
        <v>#REF!</v>
      </c>
      <c r="H9" s="239"/>
      <c r="I9" s="119" t="e">
        <f>#REF!</f>
        <v>#REF!</v>
      </c>
      <c r="J9" s="116" t="e">
        <f>#REF!</f>
        <v>#REF!</v>
      </c>
      <c r="K9" s="99" t="e">
        <f>#REF!</f>
        <v>#REF!</v>
      </c>
      <c r="L9" s="116" t="e">
        <f>#REF!</f>
        <v>#REF!</v>
      </c>
      <c r="M9" s="313" t="e">
        <f>#REF!</f>
        <v>#REF!</v>
      </c>
      <c r="N9" s="114" t="e">
        <f>#REF!</f>
        <v>#REF!</v>
      </c>
      <c r="O9" s="114" t="e">
        <f>#REF!</f>
        <v>#REF!</v>
      </c>
      <c r="P9" s="115" t="e">
        <f>#REF!</f>
        <v>#REF!</v>
      </c>
      <c r="Q9" s="120" t="e">
        <f>#REF!</f>
        <v>#REF!</v>
      </c>
      <c r="R9" s="121" t="e">
        <f>#REF!</f>
        <v>#REF!</v>
      </c>
      <c r="S9" s="122" t="e">
        <f>#REF!</f>
        <v>#REF!</v>
      </c>
      <c r="T9" s="97" t="e">
        <f>I9-J9+K9+L9+M9+Q9+R9+S9</f>
        <v>#REF!</v>
      </c>
      <c r="U9" s="118" t="e">
        <f>G9-T9</f>
        <v>#REF!</v>
      </c>
      <c r="V9" s="123" t="e">
        <f t="shared" si="0"/>
        <v>#REF!</v>
      </c>
      <c r="W9" s="118" t="e">
        <f t="shared" si="1"/>
        <v>#REF!</v>
      </c>
      <c r="X9" s="124" t="e">
        <f t="shared" si="2"/>
        <v>#REF!</v>
      </c>
      <c r="Y9" s="125" t="e">
        <f t="shared" si="3"/>
        <v>#REF!</v>
      </c>
      <c r="Z9" s="119" t="e">
        <f t="shared" si="4"/>
        <v>#REF!</v>
      </c>
      <c r="AA9" s="126" t="e">
        <f t="shared" si="5"/>
        <v>#REF!</v>
      </c>
      <c r="AB9" s="126" t="e">
        <f t="shared" si="6"/>
        <v>#REF!</v>
      </c>
      <c r="AC9" s="115" t="e">
        <f t="shared" si="7"/>
        <v>#REF!</v>
      </c>
      <c r="AD9" s="107" t="e">
        <f t="shared" si="8"/>
        <v>#REF!</v>
      </c>
      <c r="AE9" s="119" t="e">
        <f>#REF!</f>
        <v>#REF!</v>
      </c>
      <c r="AF9" s="115" t="e">
        <f>#REF!</f>
        <v>#REF!</v>
      </c>
      <c r="AG9" s="107" t="e">
        <f>#REF!</f>
        <v>#REF!</v>
      </c>
      <c r="AH9" s="118" t="e">
        <f>#REF!</f>
        <v>#REF!</v>
      </c>
      <c r="AI9" s="118" t="e">
        <f>#REF!</f>
        <v>#REF!</v>
      </c>
      <c r="AJ9" s="127" t="e">
        <f t="shared" si="9"/>
        <v>#REF!</v>
      </c>
      <c r="AK9" s="128" t="e">
        <f t="shared" si="10"/>
        <v>#REF!</v>
      </c>
      <c r="AL9" s="128" t="e">
        <f t="shared" si="11"/>
        <v>#REF!</v>
      </c>
      <c r="AN9" s="115">
        <v>32728</v>
      </c>
      <c r="AO9" s="115">
        <v>34046</v>
      </c>
      <c r="AP9" s="116">
        <v>34816</v>
      </c>
      <c r="AQ9" s="116">
        <v>35871</v>
      </c>
      <c r="AR9" s="116">
        <f>SUM(AN9:AP9)</f>
        <v>101590</v>
      </c>
      <c r="AS9" s="116">
        <f t="shared" ref="AS9:AS20" si="15">AR9/3</f>
        <v>33863.333333333336</v>
      </c>
      <c r="AU9" s="115">
        <v>6</v>
      </c>
      <c r="AV9" s="116"/>
      <c r="AW9" s="116">
        <f t="shared" si="12"/>
        <v>6</v>
      </c>
      <c r="AX9" s="29"/>
      <c r="AY9" s="115">
        <v>53762</v>
      </c>
      <c r="AZ9" s="116">
        <v>915</v>
      </c>
      <c r="BA9" s="116"/>
      <c r="BB9" s="116">
        <v>59310</v>
      </c>
      <c r="BC9" s="110">
        <f>AY9/BB9</f>
        <v>0.90645759568369588</v>
      </c>
      <c r="BD9" s="110"/>
      <c r="BE9" s="129" t="s">
        <v>50</v>
      </c>
      <c r="BF9" s="115">
        <v>100</v>
      </c>
      <c r="BG9" s="115"/>
      <c r="BH9" s="114" t="e">
        <f t="shared" si="13"/>
        <v>#REF!</v>
      </c>
      <c r="BI9" s="114" t="e">
        <f t="shared" si="14"/>
        <v>#REF!</v>
      </c>
      <c r="BJ9" s="114" t="s">
        <v>54</v>
      </c>
      <c r="BK9" s="115" t="e">
        <f>K9/$BF$8</f>
        <v>#REF!</v>
      </c>
      <c r="BL9" s="115" t="e">
        <f>U9/$BF$8</f>
        <v>#REF!</v>
      </c>
      <c r="BM9" s="115" t="e">
        <f>Y9/$BF$8</f>
        <v>#REF!</v>
      </c>
    </row>
    <row r="10" spans="2:65" ht="39" customHeight="1">
      <c r="B10" s="1169"/>
      <c r="C10" s="130" t="s">
        <v>55</v>
      </c>
      <c r="D10" s="130" t="e">
        <f>#REF!</f>
        <v>#REF!</v>
      </c>
      <c r="E10" s="131" t="e">
        <f>#REF!</f>
        <v>#REF!</v>
      </c>
      <c r="F10" s="29" t="e">
        <f>#REF!</f>
        <v>#REF!</v>
      </c>
      <c r="G10" s="132" t="e">
        <f>SUM(E10:F10)</f>
        <v>#REF!</v>
      </c>
      <c r="H10" s="240"/>
      <c r="I10" s="133" t="e">
        <f>#REF!</f>
        <v>#REF!</v>
      </c>
      <c r="J10" s="131" t="e">
        <f>#REF!</f>
        <v>#REF!</v>
      </c>
      <c r="K10" s="99" t="e">
        <f>#REF!</f>
        <v>#REF!</v>
      </c>
      <c r="L10" s="131" t="e">
        <f>#REF!</f>
        <v>#REF!</v>
      </c>
      <c r="M10" s="131" t="e">
        <f>#REF!</f>
        <v>#REF!</v>
      </c>
      <c r="N10" s="130" t="e">
        <f>#REF!</f>
        <v>#REF!</v>
      </c>
      <c r="O10" s="130" t="e">
        <f>#REF!</f>
        <v>#REF!</v>
      </c>
      <c r="P10" s="130" t="e">
        <f>#REF!</f>
        <v>#REF!</v>
      </c>
      <c r="Q10" s="134" t="e">
        <f>#REF!</f>
        <v>#REF!</v>
      </c>
      <c r="R10" s="135" t="e">
        <f>#REF!</f>
        <v>#REF!</v>
      </c>
      <c r="S10" s="136" t="e">
        <f>#REF!</f>
        <v>#REF!</v>
      </c>
      <c r="T10" s="97" t="e">
        <f>I10-J10+K10+L10+M10+Q10+R10+S10</f>
        <v>#REF!</v>
      </c>
      <c r="U10" s="132" t="e">
        <f>G10-T10</f>
        <v>#REF!</v>
      </c>
      <c r="V10" s="137" t="e">
        <f t="shared" si="0"/>
        <v>#REF!</v>
      </c>
      <c r="W10" s="132" t="e">
        <f t="shared" si="1"/>
        <v>#REF!</v>
      </c>
      <c r="X10" s="138" t="e">
        <f t="shared" si="2"/>
        <v>#REF!</v>
      </c>
      <c r="Y10" s="139" t="e">
        <f t="shared" si="3"/>
        <v>#REF!</v>
      </c>
      <c r="Z10" s="133" t="e">
        <f t="shared" si="4"/>
        <v>#REF!</v>
      </c>
      <c r="AA10" s="140" t="e">
        <f t="shared" si="5"/>
        <v>#REF!</v>
      </c>
      <c r="AB10" s="140" t="e">
        <f t="shared" si="6"/>
        <v>#REF!</v>
      </c>
      <c r="AC10" s="130" t="e">
        <f t="shared" si="7"/>
        <v>#REF!</v>
      </c>
      <c r="AD10" s="141" t="e">
        <f t="shared" si="8"/>
        <v>#REF!</v>
      </c>
      <c r="AE10" s="133" t="e">
        <f>#REF!</f>
        <v>#REF!</v>
      </c>
      <c r="AF10" s="130" t="e">
        <f>#REF!</f>
        <v>#REF!</v>
      </c>
      <c r="AG10" s="141" t="e">
        <f>#REF!</f>
        <v>#REF!</v>
      </c>
      <c r="AH10" s="132" t="e">
        <f>#REF!</f>
        <v>#REF!</v>
      </c>
      <c r="AI10" s="132" t="e">
        <f>#REF!</f>
        <v>#REF!</v>
      </c>
      <c r="AJ10" s="142" t="e">
        <f t="shared" si="9"/>
        <v>#REF!</v>
      </c>
      <c r="AK10" s="143" t="e">
        <f t="shared" si="10"/>
        <v>#REF!</v>
      </c>
      <c r="AL10" s="143" t="e">
        <f t="shared" si="11"/>
        <v>#REF!</v>
      </c>
      <c r="AN10" s="130">
        <v>45978</v>
      </c>
      <c r="AO10" s="130">
        <v>52161</v>
      </c>
      <c r="AP10" s="131">
        <v>59330</v>
      </c>
      <c r="AQ10" s="131">
        <v>55191</v>
      </c>
      <c r="AR10" s="131">
        <f>SUM(AN10:AP10)</f>
        <v>157469</v>
      </c>
      <c r="AS10" s="131">
        <f t="shared" si="15"/>
        <v>52489.666666666664</v>
      </c>
      <c r="AU10" s="130">
        <v>568</v>
      </c>
      <c r="AV10" s="131"/>
      <c r="AW10" s="131">
        <f t="shared" si="12"/>
        <v>568</v>
      </c>
      <c r="AX10" s="29"/>
      <c r="AY10" s="130">
        <v>141693</v>
      </c>
      <c r="AZ10" s="131">
        <v>3718</v>
      </c>
      <c r="BA10" s="131"/>
      <c r="BB10" s="131">
        <v>155549</v>
      </c>
      <c r="BC10" s="110">
        <f>AY10/BB10</f>
        <v>0.91092196028261196</v>
      </c>
      <c r="BD10" s="110"/>
      <c r="BE10" s="144" t="s">
        <v>56</v>
      </c>
      <c r="BF10" s="130">
        <v>154</v>
      </c>
      <c r="BG10" s="130"/>
      <c r="BH10" s="145" t="e">
        <f t="shared" si="13"/>
        <v>#REF!</v>
      </c>
      <c r="BI10" s="145" t="e">
        <f t="shared" si="14"/>
        <v>#REF!</v>
      </c>
      <c r="BJ10" s="145"/>
      <c r="BK10" s="130" t="e">
        <f>K10/$BF$8</f>
        <v>#REF!</v>
      </c>
      <c r="BL10" s="130" t="e">
        <f>U10/$BF$8</f>
        <v>#REF!</v>
      </c>
      <c r="BM10" s="130" t="e">
        <f>Y10/$BF$8</f>
        <v>#REF!</v>
      </c>
    </row>
    <row r="11" spans="2:65" ht="39" customHeight="1" thickBot="1">
      <c r="B11" s="1170"/>
      <c r="C11" s="146" t="s">
        <v>1</v>
      </c>
      <c r="D11" s="146" t="e">
        <f>SUM(D8:D10)</f>
        <v>#REF!</v>
      </c>
      <c r="E11" s="147" t="e">
        <f>SUM(E8:E10)</f>
        <v>#REF!</v>
      </c>
      <c r="F11" s="148" t="e">
        <f>SUM(F8:F10)</f>
        <v>#REF!</v>
      </c>
      <c r="G11" s="149" t="e">
        <f>SUM(G8:G10)</f>
        <v>#REF!</v>
      </c>
      <c r="H11" s="241" t="e">
        <f>(D11+F11)/1000</f>
        <v>#REF!</v>
      </c>
      <c r="I11" s="150" t="e">
        <f>SUM(I8:I10)</f>
        <v>#REF!</v>
      </c>
      <c r="J11" s="147" t="e">
        <f>SUM(J8:J10)</f>
        <v>#REF!</v>
      </c>
      <c r="K11" s="147" t="e">
        <f>SUM(K8:K10)</f>
        <v>#REF!</v>
      </c>
      <c r="L11" s="147" t="e">
        <f>SUM(L8:L10)</f>
        <v>#REF!</v>
      </c>
      <c r="M11" s="147" t="e">
        <f>SUM(M8:M10)</f>
        <v>#REF!</v>
      </c>
      <c r="N11" s="146" t="e">
        <f>SUM(I11:M11)/1000</f>
        <v>#REF!</v>
      </c>
      <c r="O11" s="146" t="e">
        <f t="shared" ref="O11:U11" si="16">SUM(O8:O10)</f>
        <v>#REF!</v>
      </c>
      <c r="P11" s="146" t="e">
        <f t="shared" si="16"/>
        <v>#REF!</v>
      </c>
      <c r="Q11" s="151" t="e">
        <f t="shared" si="16"/>
        <v>#REF!</v>
      </c>
      <c r="R11" s="152" t="e">
        <f t="shared" si="16"/>
        <v>#REF!</v>
      </c>
      <c r="S11" s="153" t="e">
        <f t="shared" si="16"/>
        <v>#REF!</v>
      </c>
      <c r="T11" s="149" t="e">
        <f t="shared" si="16"/>
        <v>#REF!</v>
      </c>
      <c r="U11" s="149" t="e">
        <f t="shared" si="16"/>
        <v>#REF!</v>
      </c>
      <c r="V11" s="154" t="e">
        <f t="shared" si="0"/>
        <v>#REF!</v>
      </c>
      <c r="W11" s="149" t="e">
        <f t="shared" si="1"/>
        <v>#REF!</v>
      </c>
      <c r="X11" s="155" t="e">
        <f t="shared" si="2"/>
        <v>#REF!</v>
      </c>
      <c r="Y11" s="156" t="e">
        <f t="shared" si="3"/>
        <v>#REF!</v>
      </c>
      <c r="Z11" s="150" t="e">
        <f t="shared" si="4"/>
        <v>#REF!</v>
      </c>
      <c r="AA11" s="157" t="e">
        <f t="shared" si="5"/>
        <v>#REF!</v>
      </c>
      <c r="AB11" s="157" t="e">
        <f t="shared" si="6"/>
        <v>#REF!</v>
      </c>
      <c r="AC11" s="146" t="e">
        <f t="shared" si="7"/>
        <v>#REF!</v>
      </c>
      <c r="AD11" s="158" t="e">
        <f t="shared" si="8"/>
        <v>#REF!</v>
      </c>
      <c r="AE11" s="150" t="e">
        <f>SUM(AE8:AE10)</f>
        <v>#REF!</v>
      </c>
      <c r="AF11" s="146" t="e">
        <f>SUM(AF8:AF10)</f>
        <v>#REF!</v>
      </c>
      <c r="AG11" s="158" t="e">
        <f>SUM(AG8:AG10)</f>
        <v>#REF!</v>
      </c>
      <c r="AH11" s="149" t="e">
        <f>SUM(AH8:AH10)</f>
        <v>#REF!</v>
      </c>
      <c r="AI11" s="149" t="e">
        <f>SUM(AI8:AI10)</f>
        <v>#REF!</v>
      </c>
      <c r="AJ11" s="159" t="e">
        <f t="shared" si="9"/>
        <v>#REF!</v>
      </c>
      <c r="AK11" s="160" t="e">
        <f t="shared" si="10"/>
        <v>#REF!</v>
      </c>
      <c r="AL11" s="160" t="e">
        <f t="shared" si="11"/>
        <v>#REF!</v>
      </c>
      <c r="AN11" s="146">
        <f t="shared" ref="AN11:AS11" si="17">SUM(AN8:AN10)</f>
        <v>188372</v>
      </c>
      <c r="AO11" s="146">
        <f t="shared" si="17"/>
        <v>197319</v>
      </c>
      <c r="AP11" s="147">
        <f t="shared" si="17"/>
        <v>209315</v>
      </c>
      <c r="AQ11" s="147">
        <f t="shared" si="17"/>
        <v>191833</v>
      </c>
      <c r="AR11" s="147">
        <f t="shared" si="17"/>
        <v>595006</v>
      </c>
      <c r="AS11" s="147">
        <f t="shared" si="17"/>
        <v>198335.33333333331</v>
      </c>
      <c r="AU11" s="146">
        <f>SUM(AU8:AU10)</f>
        <v>2333</v>
      </c>
      <c r="AV11" s="147">
        <f>SUM(AV8:AV10)</f>
        <v>0</v>
      </c>
      <c r="AW11" s="147">
        <f t="shared" si="12"/>
        <v>2333</v>
      </c>
      <c r="AX11" s="29"/>
      <c r="AY11" s="146"/>
      <c r="AZ11" s="147"/>
      <c r="BA11" s="147"/>
      <c r="BB11" s="147"/>
      <c r="BC11" s="110"/>
      <c r="BD11" s="110"/>
      <c r="BE11" s="161"/>
      <c r="BF11" s="146">
        <f>SUM(BF8:BF10)</f>
        <v>417</v>
      </c>
      <c r="BG11" s="146">
        <f>SUM(BG8:BG10)</f>
        <v>0</v>
      </c>
      <c r="BH11" s="162" t="e">
        <f t="shared" si="13"/>
        <v>#REF!</v>
      </c>
      <c r="BI11" s="162" t="e">
        <f t="shared" si="14"/>
        <v>#REF!</v>
      </c>
      <c r="BJ11" s="162"/>
      <c r="BK11" s="146" t="e">
        <f>SUM(BK8:BK10)</f>
        <v>#REF!</v>
      </c>
      <c r="BL11" s="146" t="e">
        <f>SUM(BL8:BL10)</f>
        <v>#REF!</v>
      </c>
      <c r="BM11" s="146" t="e">
        <f>SUM(BM8:BM10)</f>
        <v>#REF!</v>
      </c>
    </row>
    <row r="12" spans="2:65" ht="39" customHeight="1">
      <c r="B12" s="1171" t="s">
        <v>2</v>
      </c>
      <c r="C12" s="77" t="s">
        <v>57</v>
      </c>
      <c r="D12" s="77" t="e">
        <f>#REF!</f>
        <v>#REF!</v>
      </c>
      <c r="E12" s="36" t="e">
        <f>#REF!</f>
        <v>#REF!</v>
      </c>
      <c r="F12" s="78"/>
      <c r="G12" s="79" t="e">
        <f>SUM(E12:F12)</f>
        <v>#REF!</v>
      </c>
      <c r="H12" s="237"/>
      <c r="I12" s="80" t="e">
        <f>#REF!</f>
        <v>#REF!</v>
      </c>
      <c r="J12" s="36" t="e">
        <f>#REF!</f>
        <v>#REF!</v>
      </c>
      <c r="K12" s="36" t="e">
        <f>#REF!</f>
        <v>#REF!</v>
      </c>
      <c r="L12" s="36" t="e">
        <f>#REF!</f>
        <v>#REF!</v>
      </c>
      <c r="M12" s="36" t="e">
        <f>#REF!</f>
        <v>#REF!</v>
      </c>
      <c r="N12" s="77" t="e">
        <f>#REF!</f>
        <v>#REF!</v>
      </c>
      <c r="O12" s="77" t="e">
        <f>#REF!</f>
        <v>#REF!</v>
      </c>
      <c r="P12" s="77" t="e">
        <f>#REF!</f>
        <v>#REF!</v>
      </c>
      <c r="Q12" s="82" t="e">
        <f>#REF!</f>
        <v>#REF!</v>
      </c>
      <c r="R12" s="83" t="e">
        <f>#REF!</f>
        <v>#REF!</v>
      </c>
      <c r="S12" s="84" t="e">
        <f>#REF!</f>
        <v>#REF!</v>
      </c>
      <c r="T12" s="97" t="e">
        <f>I12-J12+K12+L12+M12+Q12+R12+S12</f>
        <v>#REF!</v>
      </c>
      <c r="U12" s="79" t="e">
        <f>G12-T12</f>
        <v>#REF!</v>
      </c>
      <c r="V12" s="85" t="e">
        <f t="shared" si="0"/>
        <v>#REF!</v>
      </c>
      <c r="W12" s="79" t="e">
        <f t="shared" si="1"/>
        <v>#REF!</v>
      </c>
      <c r="X12" s="86" t="e">
        <f t="shared" si="2"/>
        <v>#REF!</v>
      </c>
      <c r="Y12" s="87" t="e">
        <f t="shared" si="3"/>
        <v>#REF!</v>
      </c>
      <c r="Z12" s="80" t="e">
        <f t="shared" si="4"/>
        <v>#REF!</v>
      </c>
      <c r="AA12" s="88" t="e">
        <f t="shared" si="5"/>
        <v>#REF!</v>
      </c>
      <c r="AB12" s="88" t="e">
        <f t="shared" si="6"/>
        <v>#REF!</v>
      </c>
      <c r="AC12" s="77" t="e">
        <f t="shared" si="7"/>
        <v>#REF!</v>
      </c>
      <c r="AD12" s="89" t="e">
        <f t="shared" si="8"/>
        <v>#REF!</v>
      </c>
      <c r="AE12" s="80" t="e">
        <f>#REF!</f>
        <v>#REF!</v>
      </c>
      <c r="AF12" s="77" t="e">
        <f>#REF!</f>
        <v>#REF!</v>
      </c>
      <c r="AG12" s="89" t="e">
        <f>#REF!</f>
        <v>#REF!</v>
      </c>
      <c r="AH12" s="79" t="e">
        <f>#REF!</f>
        <v>#REF!</v>
      </c>
      <c r="AI12" s="79" t="e">
        <f>#REF!</f>
        <v>#REF!</v>
      </c>
      <c r="AJ12" s="90" t="e">
        <f t="shared" si="9"/>
        <v>#REF!</v>
      </c>
      <c r="AK12" s="163" t="e">
        <f t="shared" si="10"/>
        <v>#REF!</v>
      </c>
      <c r="AL12" s="163" t="e">
        <f t="shared" si="11"/>
        <v>#REF!</v>
      </c>
      <c r="AN12" s="77">
        <v>74248</v>
      </c>
      <c r="AO12" s="77">
        <v>78912</v>
      </c>
      <c r="AP12" s="36">
        <v>76148</v>
      </c>
      <c r="AQ12" s="36">
        <v>55490</v>
      </c>
      <c r="AR12" s="36">
        <f t="shared" ref="AR12:AR24" si="18">SUM(AN12:AP12)</f>
        <v>229308</v>
      </c>
      <c r="AS12" s="36">
        <f t="shared" si="15"/>
        <v>76436</v>
      </c>
      <c r="AU12" s="77">
        <v>816</v>
      </c>
      <c r="AV12" s="36"/>
      <c r="AW12" s="36">
        <f t="shared" si="12"/>
        <v>816</v>
      </c>
      <c r="AX12" s="29"/>
      <c r="AY12" s="77">
        <v>131413</v>
      </c>
      <c r="AZ12" s="36">
        <v>14348</v>
      </c>
      <c r="BA12" s="36"/>
      <c r="BB12" s="36">
        <v>155803</v>
      </c>
      <c r="BC12" s="110">
        <f>AY12/BB12</f>
        <v>0.84345615938075647</v>
      </c>
      <c r="BD12" s="110"/>
      <c r="BE12" s="92" t="s">
        <v>50</v>
      </c>
      <c r="BF12" s="77">
        <v>200</v>
      </c>
      <c r="BG12" s="77"/>
      <c r="BH12" s="93" t="e">
        <f t="shared" si="13"/>
        <v>#REF!</v>
      </c>
      <c r="BI12" s="93" t="e">
        <f t="shared" si="14"/>
        <v>#REF!</v>
      </c>
      <c r="BJ12" s="93"/>
      <c r="BK12" s="77" t="e">
        <f>K12/$BF$8</f>
        <v>#REF!</v>
      </c>
      <c r="BL12" s="77" t="e">
        <f>U12/$BF$8</f>
        <v>#REF!</v>
      </c>
      <c r="BM12" s="77" t="e">
        <f>Y12/$BF$8</f>
        <v>#REF!</v>
      </c>
    </row>
    <row r="13" spans="2:65" ht="39" customHeight="1">
      <c r="B13" s="1169"/>
      <c r="C13" s="115" t="s">
        <v>58</v>
      </c>
      <c r="D13" s="115" t="e">
        <f>#REF!</f>
        <v>#REF!</v>
      </c>
      <c r="E13" s="116" t="e">
        <f>#REF!</f>
        <v>#REF!</v>
      </c>
      <c r="F13" s="117"/>
      <c r="G13" s="118" t="e">
        <f>SUM(E13:F13)</f>
        <v>#REF!</v>
      </c>
      <c r="H13" s="239"/>
      <c r="I13" s="119" t="e">
        <f>#REF!</f>
        <v>#REF!</v>
      </c>
      <c r="J13" s="116" t="e">
        <f>#REF!</f>
        <v>#REF!</v>
      </c>
      <c r="K13" s="116" t="e">
        <f>#REF!</f>
        <v>#REF!</v>
      </c>
      <c r="L13" s="116" t="e">
        <f>#REF!</f>
        <v>#REF!</v>
      </c>
      <c r="M13" s="116" t="e">
        <f>#REF!</f>
        <v>#REF!</v>
      </c>
      <c r="N13" s="115" t="e">
        <f>#REF!</f>
        <v>#REF!</v>
      </c>
      <c r="O13" s="115" t="e">
        <f>#REF!</f>
        <v>#REF!</v>
      </c>
      <c r="P13" s="115" t="e">
        <f>#REF!</f>
        <v>#REF!</v>
      </c>
      <c r="Q13" s="120" t="e">
        <f>#REF!</f>
        <v>#REF!</v>
      </c>
      <c r="R13" s="121" t="e">
        <f>#REF!</f>
        <v>#REF!</v>
      </c>
      <c r="S13" s="122" t="e">
        <f>#REF!</f>
        <v>#REF!</v>
      </c>
      <c r="T13" s="97" t="e">
        <f>I13-J13+K13+L13+M13+Q13+R13+S13</f>
        <v>#REF!</v>
      </c>
      <c r="U13" s="118" t="e">
        <f>G13-T13</f>
        <v>#REF!</v>
      </c>
      <c r="V13" s="123" t="e">
        <f t="shared" si="0"/>
        <v>#REF!</v>
      </c>
      <c r="W13" s="118" t="e">
        <f t="shared" si="1"/>
        <v>#REF!</v>
      </c>
      <c r="X13" s="124" t="e">
        <f t="shared" si="2"/>
        <v>#REF!</v>
      </c>
      <c r="Y13" s="125" t="e">
        <f t="shared" si="3"/>
        <v>#REF!</v>
      </c>
      <c r="Z13" s="119" t="e">
        <f t="shared" si="4"/>
        <v>#REF!</v>
      </c>
      <c r="AA13" s="126" t="e">
        <f t="shared" si="5"/>
        <v>#REF!</v>
      </c>
      <c r="AB13" s="126" t="e">
        <f t="shared" si="6"/>
        <v>#REF!</v>
      </c>
      <c r="AC13" s="115" t="e">
        <f t="shared" si="7"/>
        <v>#REF!</v>
      </c>
      <c r="AD13" s="164" t="e">
        <f t="shared" si="8"/>
        <v>#REF!</v>
      </c>
      <c r="AE13" s="119" t="e">
        <f>#REF!</f>
        <v>#REF!</v>
      </c>
      <c r="AF13" s="115" t="e">
        <f>#REF!</f>
        <v>#REF!</v>
      </c>
      <c r="AG13" s="164" t="e">
        <f>#REF!</f>
        <v>#REF!</v>
      </c>
      <c r="AH13" s="118" t="e">
        <f>#REF!</f>
        <v>#REF!</v>
      </c>
      <c r="AI13" s="118" t="e">
        <f>#REF!</f>
        <v>#REF!</v>
      </c>
      <c r="AJ13" s="127" t="e">
        <f t="shared" si="9"/>
        <v>#REF!</v>
      </c>
      <c r="AK13" s="128" t="e">
        <f t="shared" si="10"/>
        <v>#REF!</v>
      </c>
      <c r="AL13" s="128" t="e">
        <f t="shared" si="11"/>
        <v>#REF!</v>
      </c>
      <c r="AN13" s="115">
        <v>56781</v>
      </c>
      <c r="AO13" s="115">
        <v>69755</v>
      </c>
      <c r="AP13" s="116">
        <v>77349</v>
      </c>
      <c r="AQ13" s="116">
        <v>68716</v>
      </c>
      <c r="AR13" s="116">
        <f t="shared" si="18"/>
        <v>203885</v>
      </c>
      <c r="AS13" s="116">
        <f t="shared" si="15"/>
        <v>67961.666666666672</v>
      </c>
      <c r="AU13" s="115">
        <v>642</v>
      </c>
      <c r="AV13" s="116"/>
      <c r="AW13" s="116">
        <f t="shared" si="12"/>
        <v>642</v>
      </c>
      <c r="AX13" s="29"/>
      <c r="AY13" s="115">
        <v>29369</v>
      </c>
      <c r="AZ13" s="116">
        <v>8306</v>
      </c>
      <c r="BA13" s="116"/>
      <c r="BB13" s="116">
        <v>51296</v>
      </c>
      <c r="BC13" s="110">
        <f>AY13/BB13</f>
        <v>0.57253976918278227</v>
      </c>
      <c r="BD13" s="110"/>
      <c r="BE13" s="165" t="s">
        <v>59</v>
      </c>
      <c r="BF13" s="166">
        <v>66</v>
      </c>
      <c r="BG13" s="166"/>
      <c r="BH13" s="166" t="e">
        <f t="shared" si="13"/>
        <v>#REF!</v>
      </c>
      <c r="BI13" s="166" t="e">
        <f t="shared" si="14"/>
        <v>#REF!</v>
      </c>
      <c r="BJ13" s="166"/>
      <c r="BK13" s="115" t="e">
        <f>K13/$BF$8</f>
        <v>#REF!</v>
      </c>
      <c r="BL13" s="115" t="e">
        <f>U13/$BF$8</f>
        <v>#REF!</v>
      </c>
      <c r="BM13" s="115" t="e">
        <f>Y13/$BF$8</f>
        <v>#REF!</v>
      </c>
    </row>
    <row r="14" spans="2:65" ht="39" customHeight="1">
      <c r="B14" s="1169"/>
      <c r="C14" s="115" t="s">
        <v>60</v>
      </c>
      <c r="D14" s="115" t="e">
        <f>#REF!</f>
        <v>#REF!</v>
      </c>
      <c r="E14" s="116" t="e">
        <f>#REF!</f>
        <v>#REF!</v>
      </c>
      <c r="F14" s="167"/>
      <c r="G14" s="118" t="e">
        <f>SUM(E14:F14)</f>
        <v>#REF!</v>
      </c>
      <c r="H14" s="239"/>
      <c r="I14" s="119" t="e">
        <f>#REF!</f>
        <v>#REF!</v>
      </c>
      <c r="J14" s="116" t="e">
        <f>#REF!</f>
        <v>#REF!</v>
      </c>
      <c r="K14" s="116" t="e">
        <f>#REF!</f>
        <v>#REF!</v>
      </c>
      <c r="L14" s="116" t="e">
        <f>#REF!</f>
        <v>#REF!</v>
      </c>
      <c r="M14" s="116" t="e">
        <f>#REF!</f>
        <v>#REF!</v>
      </c>
      <c r="N14" s="115" t="e">
        <f>#REF!</f>
        <v>#REF!</v>
      </c>
      <c r="O14" s="115" t="e">
        <f>#REF!</f>
        <v>#REF!</v>
      </c>
      <c r="P14" s="115" t="e">
        <f>#REF!</f>
        <v>#REF!</v>
      </c>
      <c r="Q14" s="120" t="e">
        <f>#REF!</f>
        <v>#REF!</v>
      </c>
      <c r="R14" s="121" t="e">
        <f>#REF!</f>
        <v>#REF!</v>
      </c>
      <c r="S14" s="122" t="e">
        <f>#REF!</f>
        <v>#REF!</v>
      </c>
      <c r="T14" s="97" t="e">
        <f>I14-J14+K14+L14+M14+Q14+R14+S14</f>
        <v>#REF!</v>
      </c>
      <c r="U14" s="118" t="e">
        <f>G14-T14</f>
        <v>#REF!</v>
      </c>
      <c r="V14" s="123" t="e">
        <f t="shared" si="0"/>
        <v>#REF!</v>
      </c>
      <c r="W14" s="118" t="e">
        <f t="shared" si="1"/>
        <v>#REF!</v>
      </c>
      <c r="X14" s="124" t="e">
        <f t="shared" si="2"/>
        <v>#REF!</v>
      </c>
      <c r="Y14" s="125" t="e">
        <f t="shared" si="3"/>
        <v>#REF!</v>
      </c>
      <c r="Z14" s="119" t="e">
        <f t="shared" si="4"/>
        <v>#REF!</v>
      </c>
      <c r="AA14" s="126" t="e">
        <f t="shared" si="5"/>
        <v>#REF!</v>
      </c>
      <c r="AB14" s="126" t="e">
        <f t="shared" si="6"/>
        <v>#REF!</v>
      </c>
      <c r="AC14" s="115" t="e">
        <f t="shared" si="7"/>
        <v>#REF!</v>
      </c>
      <c r="AD14" s="164" t="e">
        <f t="shared" si="8"/>
        <v>#REF!</v>
      </c>
      <c r="AE14" s="119" t="e">
        <f>#REF!</f>
        <v>#REF!</v>
      </c>
      <c r="AF14" s="115" t="e">
        <f>#REF!</f>
        <v>#REF!</v>
      </c>
      <c r="AG14" s="164" t="e">
        <f>#REF!</f>
        <v>#REF!</v>
      </c>
      <c r="AH14" s="118" t="e">
        <f>#REF!</f>
        <v>#REF!</v>
      </c>
      <c r="AI14" s="118" t="e">
        <f>#REF!</f>
        <v>#REF!</v>
      </c>
      <c r="AJ14" s="127" t="e">
        <f t="shared" si="9"/>
        <v>#REF!</v>
      </c>
      <c r="AK14" s="128" t="e">
        <f t="shared" si="10"/>
        <v>#REF!</v>
      </c>
      <c r="AL14" s="128" t="e">
        <f t="shared" si="11"/>
        <v>#REF!</v>
      </c>
      <c r="AN14" s="115">
        <v>30822</v>
      </c>
      <c r="AO14" s="115">
        <v>31484</v>
      </c>
      <c r="AP14" s="116">
        <v>31754</v>
      </c>
      <c r="AQ14" s="116">
        <v>26161</v>
      </c>
      <c r="AR14" s="116">
        <f t="shared" si="18"/>
        <v>94060</v>
      </c>
      <c r="AS14" s="116">
        <f t="shared" si="15"/>
        <v>31353.333333333332</v>
      </c>
      <c r="AU14" s="115">
        <v>608</v>
      </c>
      <c r="AV14" s="116"/>
      <c r="AW14" s="116">
        <f t="shared" si="12"/>
        <v>608</v>
      </c>
      <c r="AX14" s="29"/>
      <c r="AY14" s="115">
        <v>163186</v>
      </c>
      <c r="AZ14" s="116">
        <v>10550</v>
      </c>
      <c r="BA14" s="116"/>
      <c r="BB14" s="116">
        <v>211343</v>
      </c>
      <c r="BC14" s="110">
        <f>AY14/BB14</f>
        <v>0.77213818295377656</v>
      </c>
      <c r="BD14" s="110"/>
      <c r="BE14" s="129" t="s">
        <v>59</v>
      </c>
      <c r="BF14" s="115">
        <v>200</v>
      </c>
      <c r="BG14" s="115"/>
      <c r="BH14" s="114" t="e">
        <f t="shared" si="13"/>
        <v>#REF!</v>
      </c>
      <c r="BI14" s="114" t="e">
        <f t="shared" si="14"/>
        <v>#REF!</v>
      </c>
      <c r="BJ14" s="114"/>
      <c r="BK14" s="115" t="e">
        <f>K14/$BF$8</f>
        <v>#REF!</v>
      </c>
      <c r="BL14" s="115" t="e">
        <f>U14/$BF$8</f>
        <v>#REF!</v>
      </c>
      <c r="BM14" s="115" t="e">
        <f>Y14/$BF$8</f>
        <v>#REF!</v>
      </c>
    </row>
    <row r="15" spans="2:65" ht="39" customHeight="1">
      <c r="B15" s="1169"/>
      <c r="C15" s="130" t="s">
        <v>84</v>
      </c>
      <c r="D15" s="130" t="e">
        <f>#REF!</f>
        <v>#REF!</v>
      </c>
      <c r="E15" s="131" t="e">
        <f>#REF!</f>
        <v>#REF!</v>
      </c>
      <c r="F15" s="29" t="e">
        <f>#REF!</f>
        <v>#REF!</v>
      </c>
      <c r="G15" s="132" t="e">
        <f>SUM(E15:F15)</f>
        <v>#REF!</v>
      </c>
      <c r="H15" s="240"/>
      <c r="I15" s="133" t="e">
        <f>#REF!</f>
        <v>#REF!</v>
      </c>
      <c r="J15" s="131" t="e">
        <f>#REF!</f>
        <v>#REF!</v>
      </c>
      <c r="K15" s="131" t="e">
        <f>#REF!</f>
        <v>#REF!</v>
      </c>
      <c r="L15" s="131" t="e">
        <f>#REF!</f>
        <v>#REF!</v>
      </c>
      <c r="M15" s="131" t="e">
        <f>#REF!</f>
        <v>#REF!</v>
      </c>
      <c r="N15" s="130" t="e">
        <f>#REF!</f>
        <v>#REF!</v>
      </c>
      <c r="O15" s="130" t="e">
        <f>#REF!</f>
        <v>#REF!</v>
      </c>
      <c r="P15" s="130" t="e">
        <f>#REF!</f>
        <v>#REF!</v>
      </c>
      <c r="Q15" s="134" t="e">
        <f>#REF!</f>
        <v>#REF!</v>
      </c>
      <c r="R15" s="135" t="e">
        <f>#REF!</f>
        <v>#REF!</v>
      </c>
      <c r="S15" s="136" t="e">
        <f>#REF!</f>
        <v>#REF!</v>
      </c>
      <c r="T15" s="97" t="e">
        <f>I15-J15+K15+L15+M15+Q15+R15+S15</f>
        <v>#REF!</v>
      </c>
      <c r="U15" s="132" t="e">
        <f>G15-T15</f>
        <v>#REF!</v>
      </c>
      <c r="V15" s="137" t="e">
        <f t="shared" si="0"/>
        <v>#REF!</v>
      </c>
      <c r="W15" s="132" t="e">
        <f t="shared" si="1"/>
        <v>#REF!</v>
      </c>
      <c r="X15" s="138" t="e">
        <f t="shared" si="2"/>
        <v>#REF!</v>
      </c>
      <c r="Y15" s="139" t="e">
        <f t="shared" si="3"/>
        <v>#REF!</v>
      </c>
      <c r="Z15" s="133" t="e">
        <f t="shared" si="4"/>
        <v>#REF!</v>
      </c>
      <c r="AA15" s="140" t="e">
        <f t="shared" si="5"/>
        <v>#REF!</v>
      </c>
      <c r="AB15" s="140" t="e">
        <f t="shared" si="6"/>
        <v>#REF!</v>
      </c>
      <c r="AC15" s="130" t="e">
        <f t="shared" si="7"/>
        <v>#REF!</v>
      </c>
      <c r="AD15" s="141" t="e">
        <f t="shared" si="8"/>
        <v>#REF!</v>
      </c>
      <c r="AE15" s="133" t="e">
        <f>#REF!</f>
        <v>#REF!</v>
      </c>
      <c r="AF15" s="130" t="e">
        <f>#REF!</f>
        <v>#REF!</v>
      </c>
      <c r="AG15" s="141" t="e">
        <f>#REF!</f>
        <v>#REF!</v>
      </c>
      <c r="AH15" s="132" t="e">
        <f>#REF!</f>
        <v>#REF!</v>
      </c>
      <c r="AI15" s="132" t="e">
        <f>#REF!</f>
        <v>#REF!</v>
      </c>
      <c r="AJ15" s="142" t="e">
        <f t="shared" si="9"/>
        <v>#REF!</v>
      </c>
      <c r="AK15" s="143" t="e">
        <f t="shared" si="10"/>
        <v>#REF!</v>
      </c>
      <c r="AL15" s="143" t="e">
        <f t="shared" si="11"/>
        <v>#REF!</v>
      </c>
      <c r="AN15" s="130">
        <v>55998</v>
      </c>
      <c r="AO15" s="130">
        <v>57061</v>
      </c>
      <c r="AP15" s="131">
        <v>57915</v>
      </c>
      <c r="AQ15" s="131">
        <v>51079</v>
      </c>
      <c r="AR15" s="131">
        <f t="shared" si="18"/>
        <v>170974</v>
      </c>
      <c r="AS15" s="131">
        <f t="shared" si="15"/>
        <v>56991.333333333336</v>
      </c>
      <c r="AU15" s="130">
        <v>1388</v>
      </c>
      <c r="AV15" s="131"/>
      <c r="AW15" s="131">
        <f t="shared" si="12"/>
        <v>1388</v>
      </c>
      <c r="AX15" s="29"/>
      <c r="AY15" s="130">
        <v>319301</v>
      </c>
      <c r="AZ15" s="131">
        <v>16557</v>
      </c>
      <c r="BA15" s="131"/>
      <c r="BB15" s="131">
        <v>361996</v>
      </c>
      <c r="BC15" s="110">
        <f>AY15/BB15</f>
        <v>0.88205670780892609</v>
      </c>
      <c r="BD15" s="110"/>
      <c r="BE15" s="144" t="s">
        <v>59</v>
      </c>
      <c r="BF15" s="130">
        <v>207</v>
      </c>
      <c r="BG15" s="130"/>
      <c r="BH15" s="145" t="e">
        <f t="shared" si="13"/>
        <v>#REF!</v>
      </c>
      <c r="BI15" s="145" t="e">
        <f t="shared" si="14"/>
        <v>#REF!</v>
      </c>
      <c r="BJ15" s="145"/>
      <c r="BK15" s="130" t="e">
        <f>K15/$BF$8</f>
        <v>#REF!</v>
      </c>
      <c r="BL15" s="130" t="e">
        <f>U15/$BF$8</f>
        <v>#REF!</v>
      </c>
      <c r="BM15" s="130" t="e">
        <f>Y15/$BF$8</f>
        <v>#REF!</v>
      </c>
    </row>
    <row r="16" spans="2:65" ht="39" customHeight="1" thickBot="1">
      <c r="B16" s="1170"/>
      <c r="C16" s="146" t="s">
        <v>1</v>
      </c>
      <c r="D16" s="146" t="e">
        <f>SUM(D12:D15)</f>
        <v>#REF!</v>
      </c>
      <c r="E16" s="147" t="e">
        <f>SUM(E12:E15)</f>
        <v>#REF!</v>
      </c>
      <c r="F16" s="148" t="e">
        <f>SUM(F12:F15)</f>
        <v>#REF!</v>
      </c>
      <c r="G16" s="149" t="e">
        <f>SUM(G12:G15)</f>
        <v>#REF!</v>
      </c>
      <c r="H16" s="241" t="e">
        <f>(D16+F16)/1000</f>
        <v>#REF!</v>
      </c>
      <c r="I16" s="150" t="e">
        <f>SUM(I12:I15)</f>
        <v>#REF!</v>
      </c>
      <c r="J16" s="147" t="e">
        <f>SUM(J12:J15)</f>
        <v>#REF!</v>
      </c>
      <c r="K16" s="147" t="e">
        <f>SUM(K12:K15)</f>
        <v>#REF!</v>
      </c>
      <c r="L16" s="147" t="e">
        <f>SUM(L12:L15)</f>
        <v>#REF!</v>
      </c>
      <c r="M16" s="147" t="e">
        <f>SUM(M12:M15)</f>
        <v>#REF!</v>
      </c>
      <c r="N16" s="146" t="e">
        <f>SUM(I16:M16)/1000</f>
        <v>#REF!</v>
      </c>
      <c r="O16" s="146" t="e">
        <f t="shared" ref="O16:U16" si="19">SUM(O12:O15)</f>
        <v>#REF!</v>
      </c>
      <c r="P16" s="146" t="e">
        <f t="shared" si="19"/>
        <v>#REF!</v>
      </c>
      <c r="Q16" s="151" t="e">
        <f t="shared" si="19"/>
        <v>#REF!</v>
      </c>
      <c r="R16" s="152" t="e">
        <f t="shared" si="19"/>
        <v>#REF!</v>
      </c>
      <c r="S16" s="153" t="e">
        <f t="shared" si="19"/>
        <v>#REF!</v>
      </c>
      <c r="T16" s="149" t="e">
        <f t="shared" si="19"/>
        <v>#REF!</v>
      </c>
      <c r="U16" s="149" t="e">
        <f t="shared" si="19"/>
        <v>#REF!</v>
      </c>
      <c r="V16" s="154" t="e">
        <f t="shared" si="0"/>
        <v>#REF!</v>
      </c>
      <c r="W16" s="149" t="e">
        <f t="shared" si="1"/>
        <v>#REF!</v>
      </c>
      <c r="X16" s="155" t="e">
        <f t="shared" si="2"/>
        <v>#REF!</v>
      </c>
      <c r="Y16" s="156" t="e">
        <f t="shared" si="3"/>
        <v>#REF!</v>
      </c>
      <c r="Z16" s="150" t="e">
        <f t="shared" si="4"/>
        <v>#REF!</v>
      </c>
      <c r="AA16" s="157" t="e">
        <f t="shared" si="5"/>
        <v>#REF!</v>
      </c>
      <c r="AB16" s="157" t="e">
        <f t="shared" si="6"/>
        <v>#REF!</v>
      </c>
      <c r="AC16" s="146" t="e">
        <f t="shared" si="7"/>
        <v>#REF!</v>
      </c>
      <c r="AD16" s="158" t="e">
        <f t="shared" si="8"/>
        <v>#REF!</v>
      </c>
      <c r="AE16" s="150" t="e">
        <f>SUM(AE12:AE15)</f>
        <v>#REF!</v>
      </c>
      <c r="AF16" s="146" t="e">
        <f>SUM(AF12:AF15)</f>
        <v>#REF!</v>
      </c>
      <c r="AG16" s="158" t="e">
        <f>SUM(AG12:AG15)</f>
        <v>#REF!</v>
      </c>
      <c r="AH16" s="149" t="e">
        <f>SUM(AH12:AH15)</f>
        <v>#REF!</v>
      </c>
      <c r="AI16" s="149" t="e">
        <f>SUM(AI12:AI15)</f>
        <v>#REF!</v>
      </c>
      <c r="AJ16" s="159" t="e">
        <f t="shared" si="9"/>
        <v>#REF!</v>
      </c>
      <c r="AK16" s="160" t="e">
        <f t="shared" si="10"/>
        <v>#REF!</v>
      </c>
      <c r="AL16" s="160" t="e">
        <f t="shared" si="11"/>
        <v>#REF!</v>
      </c>
      <c r="AN16" s="146">
        <f t="shared" ref="AN16:AS16" si="20">SUM(AN12:AN15)</f>
        <v>217849</v>
      </c>
      <c r="AO16" s="146">
        <f t="shared" si="20"/>
        <v>237212</v>
      </c>
      <c r="AP16" s="147">
        <f t="shared" si="20"/>
        <v>243166</v>
      </c>
      <c r="AQ16" s="147">
        <f t="shared" si="20"/>
        <v>201446</v>
      </c>
      <c r="AR16" s="147">
        <f t="shared" si="20"/>
        <v>698227</v>
      </c>
      <c r="AS16" s="147">
        <f t="shared" si="20"/>
        <v>232742.33333333337</v>
      </c>
      <c r="AU16" s="146">
        <f>SUM(AU12:AU15)</f>
        <v>3454</v>
      </c>
      <c r="AV16" s="147">
        <f>SUM(AV12:AV15)</f>
        <v>0</v>
      </c>
      <c r="AW16" s="147">
        <f t="shared" si="12"/>
        <v>3454</v>
      </c>
      <c r="AX16" s="29"/>
      <c r="AY16" s="146"/>
      <c r="AZ16" s="147"/>
      <c r="BA16" s="147"/>
      <c r="BB16" s="147"/>
      <c r="BC16" s="110"/>
      <c r="BD16" s="110"/>
      <c r="BE16" s="161"/>
      <c r="BF16" s="146">
        <f>SUM(BF12:BF15)</f>
        <v>673</v>
      </c>
      <c r="BG16" s="146">
        <f>SUM(BG12:BG15)</f>
        <v>0</v>
      </c>
      <c r="BH16" s="162" t="e">
        <f t="shared" si="13"/>
        <v>#REF!</v>
      </c>
      <c r="BI16" s="162" t="e">
        <f t="shared" si="14"/>
        <v>#REF!</v>
      </c>
      <c r="BJ16" s="162"/>
      <c r="BK16" s="146" t="e">
        <f>SUM(BK12:BK15)</f>
        <v>#REF!</v>
      </c>
      <c r="BL16" s="146" t="e">
        <f>SUM(BL12:BL15)</f>
        <v>#REF!</v>
      </c>
      <c r="BM16" s="146" t="e">
        <f>SUM(BM12:BM15)</f>
        <v>#REF!</v>
      </c>
    </row>
    <row r="17" spans="2:65" ht="39" customHeight="1">
      <c r="B17" s="1171" t="s">
        <v>61</v>
      </c>
      <c r="C17" s="130" t="s">
        <v>62</v>
      </c>
      <c r="D17" s="130" t="e">
        <f>#REF!</f>
        <v>#REF!</v>
      </c>
      <c r="E17" s="131" t="e">
        <f>#REF!</f>
        <v>#REF!</v>
      </c>
      <c r="F17" s="29" t="e">
        <f>#REF!</f>
        <v>#REF!</v>
      </c>
      <c r="G17" s="132" t="e">
        <f>SUM(E17:F17)</f>
        <v>#REF!</v>
      </c>
      <c r="H17" s="240"/>
      <c r="I17" s="133" t="e">
        <f>#REF!</f>
        <v>#REF!</v>
      </c>
      <c r="J17" s="131" t="e">
        <f>#REF!</f>
        <v>#REF!</v>
      </c>
      <c r="K17" s="131" t="e">
        <f>#REF!</f>
        <v>#REF!</v>
      </c>
      <c r="L17" s="131" t="e">
        <f>#REF!</f>
        <v>#REF!</v>
      </c>
      <c r="M17" s="131" t="e">
        <f>#REF!</f>
        <v>#REF!</v>
      </c>
      <c r="N17" s="130" t="e">
        <f>#REF!</f>
        <v>#REF!</v>
      </c>
      <c r="O17" s="130" t="e">
        <f>#REF!</f>
        <v>#REF!</v>
      </c>
      <c r="P17" t="e">
        <f>#REF!</f>
        <v>#REF!</v>
      </c>
      <c r="Q17" s="134" t="e">
        <f>#REF!</f>
        <v>#REF!</v>
      </c>
      <c r="R17" s="135" t="e">
        <f>#REF!</f>
        <v>#REF!</v>
      </c>
      <c r="S17" s="136" t="e">
        <f>#REF!</f>
        <v>#REF!</v>
      </c>
      <c r="T17" s="97" t="e">
        <f>I17-J17+K17+L17+M17+Q17+R17+S17</f>
        <v>#REF!</v>
      </c>
      <c r="U17" s="132" t="e">
        <f>G17-T17</f>
        <v>#REF!</v>
      </c>
      <c r="V17" s="137" t="e">
        <f t="shared" si="0"/>
        <v>#REF!</v>
      </c>
      <c r="W17" s="132" t="e">
        <f t="shared" si="1"/>
        <v>#REF!</v>
      </c>
      <c r="X17" s="138" t="e">
        <f t="shared" si="2"/>
        <v>#REF!</v>
      </c>
      <c r="Y17" s="139" t="e">
        <f t="shared" si="3"/>
        <v>#REF!</v>
      </c>
      <c r="Z17" s="133" t="e">
        <f t="shared" si="4"/>
        <v>#REF!</v>
      </c>
      <c r="AA17" s="140" t="e">
        <f t="shared" si="5"/>
        <v>#REF!</v>
      </c>
      <c r="AB17" s="140" t="e">
        <f t="shared" si="6"/>
        <v>#REF!</v>
      </c>
      <c r="AC17" s="130" t="e">
        <f t="shared" si="7"/>
        <v>#REF!</v>
      </c>
      <c r="AD17" s="141" t="e">
        <f t="shared" si="8"/>
        <v>#REF!</v>
      </c>
      <c r="AE17" s="133" t="e">
        <f>#REF!</f>
        <v>#REF!</v>
      </c>
      <c r="AF17" s="130" t="e">
        <f>#REF!</f>
        <v>#REF!</v>
      </c>
      <c r="AG17" s="141" t="e">
        <f>#REF!</f>
        <v>#REF!</v>
      </c>
      <c r="AH17" s="132" t="e">
        <f>#REF!</f>
        <v>#REF!</v>
      </c>
      <c r="AI17" s="132" t="e">
        <f>#REF!</f>
        <v>#REF!</v>
      </c>
      <c r="AJ17" s="142" t="e">
        <f t="shared" si="9"/>
        <v>#REF!</v>
      </c>
      <c r="AK17" s="143" t="e">
        <f t="shared" si="10"/>
        <v>#REF!</v>
      </c>
      <c r="AL17" s="143" t="e">
        <f t="shared" si="11"/>
        <v>#REF!</v>
      </c>
      <c r="AN17" s="130">
        <v>141525</v>
      </c>
      <c r="AO17" s="130">
        <v>150417</v>
      </c>
      <c r="AP17" s="131">
        <v>139259</v>
      </c>
      <c r="AQ17" s="131">
        <v>131690</v>
      </c>
      <c r="AR17" s="131">
        <f t="shared" si="18"/>
        <v>431201</v>
      </c>
      <c r="AS17" s="131">
        <f t="shared" si="15"/>
        <v>143733.66666666666</v>
      </c>
      <c r="AU17" s="130">
        <v>1328</v>
      </c>
      <c r="AV17" s="131"/>
      <c r="AW17" s="131">
        <f t="shared" si="12"/>
        <v>1328</v>
      </c>
      <c r="AX17" s="29"/>
      <c r="AY17" s="130">
        <v>173111</v>
      </c>
      <c r="AZ17" s="131">
        <v>0</v>
      </c>
      <c r="BA17" s="131"/>
      <c r="BB17" s="131">
        <v>205358</v>
      </c>
      <c r="BC17" s="110">
        <f>AY17/BB17</f>
        <v>0.84297178585689381</v>
      </c>
      <c r="BD17" s="110"/>
      <c r="BE17" s="144" t="s">
        <v>59</v>
      </c>
      <c r="BF17" s="130">
        <v>200</v>
      </c>
      <c r="BG17" s="130"/>
      <c r="BH17" s="168" t="e">
        <f t="shared" si="13"/>
        <v>#REF!</v>
      </c>
      <c r="BI17" s="168" t="e">
        <f t="shared" si="14"/>
        <v>#REF!</v>
      </c>
      <c r="BJ17" s="168"/>
      <c r="BK17" s="130" t="e">
        <f>K17/$BF$8</f>
        <v>#REF!</v>
      </c>
      <c r="BL17" s="130" t="e">
        <f>U17/$BF$8</f>
        <v>#REF!</v>
      </c>
      <c r="BM17" s="130" t="e">
        <f>Y17/$BF$8</f>
        <v>#REF!</v>
      </c>
    </row>
    <row r="18" spans="2:65" ht="39" customHeight="1">
      <c r="B18" s="1169"/>
      <c r="C18" s="115" t="s">
        <v>63</v>
      </c>
      <c r="D18" s="115" t="e">
        <f>#REF!</f>
        <v>#REF!</v>
      </c>
      <c r="E18" s="116" t="e">
        <f>#REF!</f>
        <v>#REF!</v>
      </c>
      <c r="F18" s="117" t="e">
        <f>#REF!</f>
        <v>#REF!</v>
      </c>
      <c r="G18" s="118" t="e">
        <f>SUM(E18:F18)</f>
        <v>#REF!</v>
      </c>
      <c r="H18" s="239"/>
      <c r="I18" s="119" t="e">
        <f>#REF!</f>
        <v>#REF!</v>
      </c>
      <c r="J18" s="116" t="e">
        <f>#REF!</f>
        <v>#REF!</v>
      </c>
      <c r="K18" s="116" t="e">
        <f>#REF!</f>
        <v>#REF!</v>
      </c>
      <c r="L18" s="116" t="e">
        <f>#REF!</f>
        <v>#REF!</v>
      </c>
      <c r="M18" s="116" t="e">
        <f>#REF!</f>
        <v>#REF!</v>
      </c>
      <c r="N18" s="115" t="e">
        <f>#REF!</f>
        <v>#REF!</v>
      </c>
      <c r="O18" s="115" t="e">
        <f>#REF!</f>
        <v>#REF!</v>
      </c>
      <c r="P18" t="e">
        <f>#REF!</f>
        <v>#REF!</v>
      </c>
      <c r="Q18" s="120" t="e">
        <f>#REF!</f>
        <v>#REF!</v>
      </c>
      <c r="R18" s="121" t="e">
        <f>#REF!</f>
        <v>#REF!</v>
      </c>
      <c r="S18" s="122" t="e">
        <f>#REF!</f>
        <v>#REF!</v>
      </c>
      <c r="T18" s="97" t="e">
        <f>I18-J18+K18+L18+M18+Q18+R18+S18</f>
        <v>#REF!</v>
      </c>
      <c r="U18" s="118" t="e">
        <f>G18-T18</f>
        <v>#REF!</v>
      </c>
      <c r="V18" s="123" t="e">
        <f t="shared" si="0"/>
        <v>#REF!</v>
      </c>
      <c r="W18" s="118" t="e">
        <f t="shared" si="1"/>
        <v>#REF!</v>
      </c>
      <c r="X18" s="124" t="e">
        <f t="shared" si="2"/>
        <v>#REF!</v>
      </c>
      <c r="Y18" s="125" t="e">
        <f t="shared" si="3"/>
        <v>#REF!</v>
      </c>
      <c r="Z18" s="119" t="e">
        <f t="shared" si="4"/>
        <v>#REF!</v>
      </c>
      <c r="AA18" s="126" t="e">
        <f t="shared" si="5"/>
        <v>#REF!</v>
      </c>
      <c r="AB18" s="126" t="e">
        <f t="shared" si="6"/>
        <v>#REF!</v>
      </c>
      <c r="AC18" s="115" t="e">
        <f t="shared" si="7"/>
        <v>#REF!</v>
      </c>
      <c r="AD18" s="164" t="e">
        <f t="shared" si="8"/>
        <v>#REF!</v>
      </c>
      <c r="AE18" s="119" t="e">
        <f>#REF!</f>
        <v>#REF!</v>
      </c>
      <c r="AF18" s="115" t="e">
        <f>#REF!</f>
        <v>#REF!</v>
      </c>
      <c r="AG18" s="164" t="e">
        <f>#REF!</f>
        <v>#REF!</v>
      </c>
      <c r="AH18" s="118" t="e">
        <f>#REF!</f>
        <v>#REF!</v>
      </c>
      <c r="AI18" s="118" t="e">
        <f>#REF!</f>
        <v>#REF!</v>
      </c>
      <c r="AJ18" s="127" t="e">
        <f t="shared" si="9"/>
        <v>#REF!</v>
      </c>
      <c r="AK18" s="128" t="e">
        <f t="shared" si="10"/>
        <v>#REF!</v>
      </c>
      <c r="AL18" s="128" t="e">
        <f t="shared" si="11"/>
        <v>#REF!</v>
      </c>
      <c r="AN18" s="130">
        <v>33057</v>
      </c>
      <c r="AO18" s="115">
        <v>35896</v>
      </c>
      <c r="AP18" s="131">
        <v>40603</v>
      </c>
      <c r="AQ18" s="131">
        <v>44411</v>
      </c>
      <c r="AR18" s="131">
        <f t="shared" si="18"/>
        <v>109556</v>
      </c>
      <c r="AS18" s="131">
        <f t="shared" si="15"/>
        <v>36518.666666666664</v>
      </c>
      <c r="AU18" s="130">
        <v>962</v>
      </c>
      <c r="AV18" s="131"/>
      <c r="AW18" s="131">
        <f t="shared" si="12"/>
        <v>962</v>
      </c>
      <c r="AX18" s="29"/>
      <c r="AY18" s="130">
        <v>155367</v>
      </c>
      <c r="AZ18" s="131">
        <v>13490</v>
      </c>
      <c r="BA18" s="131"/>
      <c r="BB18" s="131">
        <v>177194</v>
      </c>
      <c r="BC18" s="110">
        <f>AY18/BB18</f>
        <v>0.87681862817025402</v>
      </c>
      <c r="BD18" s="110"/>
      <c r="BE18" s="144" t="s">
        <v>50</v>
      </c>
      <c r="BF18" s="130">
        <v>196</v>
      </c>
      <c r="BG18" s="130"/>
      <c r="BH18" s="114" t="e">
        <f t="shared" si="13"/>
        <v>#REF!</v>
      </c>
      <c r="BI18" s="114" t="e">
        <f t="shared" si="14"/>
        <v>#REF!</v>
      </c>
      <c r="BJ18" s="114"/>
      <c r="BK18" s="130" t="e">
        <f>K18/$BF$8</f>
        <v>#REF!</v>
      </c>
      <c r="BL18" s="130" t="e">
        <f>U18/$BF$8</f>
        <v>#REF!</v>
      </c>
      <c r="BM18" s="130" t="e">
        <f>Y18/$BF$8</f>
        <v>#REF!</v>
      </c>
    </row>
    <row r="19" spans="2:65" ht="39" customHeight="1">
      <c r="B19" s="1169"/>
      <c r="C19" s="115" t="s">
        <v>64</v>
      </c>
      <c r="D19" s="115" t="e">
        <f>#REF!</f>
        <v>#REF!</v>
      </c>
      <c r="E19" s="116" t="e">
        <f>#REF!</f>
        <v>#REF!</v>
      </c>
      <c r="F19" s="117" t="e">
        <f>#REF!</f>
        <v>#REF!</v>
      </c>
      <c r="G19" s="118" t="e">
        <f>SUM(E19:F19)</f>
        <v>#REF!</v>
      </c>
      <c r="H19" s="239"/>
      <c r="I19" s="119" t="e">
        <f>#REF!</f>
        <v>#REF!</v>
      </c>
      <c r="J19" s="116" t="e">
        <f>#REF!</f>
        <v>#REF!</v>
      </c>
      <c r="K19" s="116" t="e">
        <f>#REF!</f>
        <v>#REF!</v>
      </c>
      <c r="L19" s="116" t="e">
        <f>#REF!</f>
        <v>#REF!</v>
      </c>
      <c r="M19" s="116" t="e">
        <f>#REF!</f>
        <v>#REF!</v>
      </c>
      <c r="N19" s="115" t="e">
        <f>#REF!</f>
        <v>#REF!</v>
      </c>
      <c r="O19" s="115" t="e">
        <f>#REF!</f>
        <v>#REF!</v>
      </c>
      <c r="P19" t="e">
        <f>#REF!</f>
        <v>#REF!</v>
      </c>
      <c r="Q19" s="120" t="e">
        <f>#REF!</f>
        <v>#REF!</v>
      </c>
      <c r="R19" s="121" t="e">
        <f>#REF!</f>
        <v>#REF!</v>
      </c>
      <c r="S19" s="122" t="e">
        <f>#REF!</f>
        <v>#REF!</v>
      </c>
      <c r="T19" s="97" t="e">
        <f>I19-J19+K19+L19+M19+Q19+R19+S19</f>
        <v>#REF!</v>
      </c>
      <c r="U19" s="118" t="e">
        <f>G19-T19</f>
        <v>#REF!</v>
      </c>
      <c r="V19" s="123" t="e">
        <f t="shared" si="0"/>
        <v>#REF!</v>
      </c>
      <c r="W19" s="118" t="e">
        <f t="shared" si="1"/>
        <v>#REF!</v>
      </c>
      <c r="X19" s="124" t="e">
        <f t="shared" si="2"/>
        <v>#REF!</v>
      </c>
      <c r="Y19" s="125" t="e">
        <f t="shared" si="3"/>
        <v>#REF!</v>
      </c>
      <c r="Z19" s="119" t="e">
        <f t="shared" si="4"/>
        <v>#REF!</v>
      </c>
      <c r="AA19" s="126" t="e">
        <f t="shared" si="5"/>
        <v>#REF!</v>
      </c>
      <c r="AB19" s="126" t="e">
        <f t="shared" si="6"/>
        <v>#REF!</v>
      </c>
      <c r="AC19" s="115" t="e">
        <f t="shared" si="7"/>
        <v>#REF!</v>
      </c>
      <c r="AD19" s="164" t="e">
        <f t="shared" si="8"/>
        <v>#REF!</v>
      </c>
      <c r="AE19" s="119" t="e">
        <f>#REF!</f>
        <v>#REF!</v>
      </c>
      <c r="AF19" s="115" t="e">
        <f>#REF!</f>
        <v>#REF!</v>
      </c>
      <c r="AG19" s="164" t="e">
        <f>#REF!</f>
        <v>#REF!</v>
      </c>
      <c r="AH19" s="118" t="e">
        <f>#REF!</f>
        <v>#REF!</v>
      </c>
      <c r="AI19" s="118" t="e">
        <f>#REF!</f>
        <v>#REF!</v>
      </c>
      <c r="AJ19" s="127" t="e">
        <f t="shared" si="9"/>
        <v>#REF!</v>
      </c>
      <c r="AK19" s="128" t="e">
        <f t="shared" si="10"/>
        <v>#REF!</v>
      </c>
      <c r="AL19" s="128" t="e">
        <f t="shared" si="11"/>
        <v>#REF!</v>
      </c>
      <c r="AN19" s="130">
        <v>47295</v>
      </c>
      <c r="AO19" s="115">
        <v>47813</v>
      </c>
      <c r="AP19" s="131">
        <v>39937</v>
      </c>
      <c r="AQ19" s="131">
        <v>38714</v>
      </c>
      <c r="AR19" s="131">
        <f t="shared" si="18"/>
        <v>135045</v>
      </c>
      <c r="AS19" s="131">
        <f t="shared" si="15"/>
        <v>45015</v>
      </c>
      <c r="AU19" s="130">
        <v>746</v>
      </c>
      <c r="AV19" s="131"/>
      <c r="AW19" s="131">
        <f t="shared" si="12"/>
        <v>746</v>
      </c>
      <c r="AX19" s="29"/>
      <c r="AY19" s="130">
        <v>133050</v>
      </c>
      <c r="AZ19" s="131">
        <v>10381</v>
      </c>
      <c r="BA19" s="131"/>
      <c r="BB19" s="131">
        <v>149214</v>
      </c>
      <c r="BC19" s="110">
        <f>AY19/BB19</f>
        <v>0.8916723631830793</v>
      </c>
      <c r="BD19" s="110"/>
      <c r="BE19" s="169" t="s">
        <v>50</v>
      </c>
      <c r="BF19" s="134">
        <v>203</v>
      </c>
      <c r="BG19" s="169"/>
      <c r="BH19" s="120" t="e">
        <f t="shared" si="13"/>
        <v>#REF!</v>
      </c>
      <c r="BI19" s="170" t="s">
        <v>85</v>
      </c>
      <c r="BJ19" s="120" t="s">
        <v>65</v>
      </c>
      <c r="BK19" s="130" t="e">
        <f>K19/$BF$8</f>
        <v>#REF!</v>
      </c>
      <c r="BL19" s="130" t="e">
        <f>U19/$BF$8</f>
        <v>#REF!</v>
      </c>
      <c r="BM19" s="130" t="e">
        <f>Y19/$BF$8</f>
        <v>#REF!</v>
      </c>
    </row>
    <row r="20" spans="2:65" ht="39" customHeight="1">
      <c r="B20" s="1169"/>
      <c r="C20" s="171" t="s">
        <v>117</v>
      </c>
      <c r="D20" s="171" t="e">
        <f>#REF!</f>
        <v>#REF!</v>
      </c>
      <c r="E20" s="172" t="e">
        <f>#REF!</f>
        <v>#REF!</v>
      </c>
      <c r="F20" s="173" t="e">
        <f>#REF!</f>
        <v>#REF!</v>
      </c>
      <c r="G20" s="174" t="e">
        <f>SUM(E20:F20)</f>
        <v>#REF!</v>
      </c>
      <c r="H20" s="242"/>
      <c r="I20" s="175" t="e">
        <f>#REF!</f>
        <v>#REF!</v>
      </c>
      <c r="J20" s="172" t="e">
        <f>#REF!</f>
        <v>#REF!</v>
      </c>
      <c r="K20" s="172" t="e">
        <f>#REF!</f>
        <v>#REF!</v>
      </c>
      <c r="L20" s="172" t="e">
        <f>#REF!</f>
        <v>#REF!</v>
      </c>
      <c r="M20" s="172" t="e">
        <f>#REF!</f>
        <v>#REF!</v>
      </c>
      <c r="N20" s="171" t="e">
        <f>#REF!</f>
        <v>#REF!</v>
      </c>
      <c r="O20" s="171" t="e">
        <f>#REF!</f>
        <v>#REF!</v>
      </c>
      <c r="P20" t="e">
        <f>#REF!</f>
        <v>#REF!</v>
      </c>
      <c r="Q20" s="176" t="e">
        <f>#REF!</f>
        <v>#REF!</v>
      </c>
      <c r="R20" s="177" t="e">
        <f>#REF!</f>
        <v>#REF!</v>
      </c>
      <c r="S20" s="178" t="e">
        <f>#REF!</f>
        <v>#REF!</v>
      </c>
      <c r="T20" s="97" t="e">
        <f>I20-J20+K20+L20+M20+Q20+R20+S20</f>
        <v>#REF!</v>
      </c>
      <c r="U20" s="174" t="e">
        <f>G20-T20</f>
        <v>#REF!</v>
      </c>
      <c r="V20" s="179" t="e">
        <f t="shared" si="0"/>
        <v>#REF!</v>
      </c>
      <c r="W20" s="174" t="e">
        <f t="shared" si="1"/>
        <v>#REF!</v>
      </c>
      <c r="X20" s="180" t="e">
        <f t="shared" si="2"/>
        <v>#REF!</v>
      </c>
      <c r="Y20" s="181" t="e">
        <f t="shared" si="3"/>
        <v>#REF!</v>
      </c>
      <c r="Z20" s="175" t="e">
        <f t="shared" si="4"/>
        <v>#REF!</v>
      </c>
      <c r="AA20" s="182" t="e">
        <f t="shared" si="5"/>
        <v>#REF!</v>
      </c>
      <c r="AB20" s="182" t="e">
        <f t="shared" si="6"/>
        <v>#REF!</v>
      </c>
      <c r="AC20" s="171" t="e">
        <f t="shared" si="7"/>
        <v>#REF!</v>
      </c>
      <c r="AD20" s="183" t="e">
        <f t="shared" si="8"/>
        <v>#REF!</v>
      </c>
      <c r="AE20" s="175" t="e">
        <f>#REF!</f>
        <v>#REF!</v>
      </c>
      <c r="AF20" s="171" t="e">
        <f>#REF!</f>
        <v>#REF!</v>
      </c>
      <c r="AG20" s="183" t="e">
        <f>#REF!</f>
        <v>#REF!</v>
      </c>
      <c r="AH20" s="174" t="e">
        <f>#REF!</f>
        <v>#REF!</v>
      </c>
      <c r="AI20" s="174" t="e">
        <f>#REF!</f>
        <v>#REF!</v>
      </c>
      <c r="AJ20" s="184" t="e">
        <f t="shared" si="9"/>
        <v>#REF!</v>
      </c>
      <c r="AK20" s="185" t="e">
        <f t="shared" si="10"/>
        <v>#REF!</v>
      </c>
      <c r="AL20" s="185" t="e">
        <f t="shared" si="11"/>
        <v>#REF!</v>
      </c>
      <c r="AN20" s="130">
        <v>272317</v>
      </c>
      <c r="AO20" s="171">
        <v>248549</v>
      </c>
      <c r="AP20" s="131">
        <v>237777</v>
      </c>
      <c r="AQ20" s="131">
        <v>238534</v>
      </c>
      <c r="AR20" s="131">
        <f>SUM(AN20:AP20)</f>
        <v>758643</v>
      </c>
      <c r="AS20" s="131">
        <f t="shared" si="15"/>
        <v>252881</v>
      </c>
      <c r="AU20" s="130">
        <v>2023</v>
      </c>
      <c r="AV20" s="131"/>
      <c r="AW20" s="131">
        <f t="shared" si="12"/>
        <v>2023</v>
      </c>
      <c r="AX20" s="29"/>
      <c r="AY20" s="130">
        <v>294448</v>
      </c>
      <c r="AZ20" s="131">
        <v>13547</v>
      </c>
      <c r="BA20" s="131"/>
      <c r="BB20" s="131">
        <v>320354</v>
      </c>
      <c r="BC20" s="110">
        <f>AY20/BB20</f>
        <v>0.91913320888766803</v>
      </c>
      <c r="BD20" s="110"/>
      <c r="BE20" s="144" t="s">
        <v>50</v>
      </c>
      <c r="BF20" s="130">
        <v>200</v>
      </c>
      <c r="BG20" s="130"/>
      <c r="BH20" s="186" t="e">
        <f t="shared" si="13"/>
        <v>#REF!</v>
      </c>
      <c r="BI20" s="186" t="e">
        <f t="shared" ref="BI20:BI25" si="21">I20/$BG20</f>
        <v>#REF!</v>
      </c>
      <c r="BJ20" s="186"/>
      <c r="BK20" s="130" t="e">
        <f>K20/$BF$8</f>
        <v>#REF!</v>
      </c>
      <c r="BL20" s="130" t="e">
        <f>U20/$BF$8</f>
        <v>#REF!</v>
      </c>
      <c r="BM20" s="130" t="e">
        <f>Y20/$BF$8</f>
        <v>#REF!</v>
      </c>
    </row>
    <row r="21" spans="2:65" ht="39" customHeight="1" thickBot="1">
      <c r="B21" s="1169"/>
      <c r="C21" s="146" t="s">
        <v>1</v>
      </c>
      <c r="D21" s="146" t="e">
        <f>SUM(D17:D20)</f>
        <v>#REF!</v>
      </c>
      <c r="E21" s="147" t="e">
        <f>SUM(E17:E20)</f>
        <v>#REF!</v>
      </c>
      <c r="F21" s="148" t="e">
        <f>SUM(F17:F20)</f>
        <v>#REF!</v>
      </c>
      <c r="G21" s="149" t="e">
        <f>SUM(G17:G20)</f>
        <v>#REF!</v>
      </c>
      <c r="H21" s="241" t="e">
        <f>(D21+F21)/1000</f>
        <v>#REF!</v>
      </c>
      <c r="I21" s="150" t="e">
        <f>SUM(I17:I20)</f>
        <v>#REF!</v>
      </c>
      <c r="J21" s="147" t="e">
        <f>SUM(J17:J20)</f>
        <v>#REF!</v>
      </c>
      <c r="K21" s="147" t="e">
        <f>SUM(K17:K20)</f>
        <v>#REF!</v>
      </c>
      <c r="L21" s="147" t="e">
        <f>SUM(L17:L20)</f>
        <v>#REF!</v>
      </c>
      <c r="M21" s="147" t="e">
        <f>SUM(M17:M20)</f>
        <v>#REF!</v>
      </c>
      <c r="N21" s="146" t="e">
        <f>SUM(I21:M21)/1000</f>
        <v>#REF!</v>
      </c>
      <c r="O21" s="146" t="e">
        <f t="shared" ref="O21:U21" si="22">SUM(O17:O20)</f>
        <v>#REF!</v>
      </c>
      <c r="P21" s="146" t="e">
        <f t="shared" si="22"/>
        <v>#REF!</v>
      </c>
      <c r="Q21" s="151" t="e">
        <f t="shared" si="22"/>
        <v>#REF!</v>
      </c>
      <c r="R21" s="152" t="e">
        <f t="shared" si="22"/>
        <v>#REF!</v>
      </c>
      <c r="S21" s="153" t="e">
        <f t="shared" si="22"/>
        <v>#REF!</v>
      </c>
      <c r="T21" s="149" t="e">
        <f t="shared" si="22"/>
        <v>#REF!</v>
      </c>
      <c r="U21" s="149" t="e">
        <f t="shared" si="22"/>
        <v>#REF!</v>
      </c>
      <c r="V21" s="154" t="e">
        <f t="shared" si="0"/>
        <v>#REF!</v>
      </c>
      <c r="W21" s="149" t="e">
        <f t="shared" si="1"/>
        <v>#REF!</v>
      </c>
      <c r="X21" s="155" t="e">
        <f t="shared" si="2"/>
        <v>#REF!</v>
      </c>
      <c r="Y21" s="156" t="e">
        <f t="shared" si="3"/>
        <v>#REF!</v>
      </c>
      <c r="Z21" s="150" t="e">
        <f t="shared" si="4"/>
        <v>#REF!</v>
      </c>
      <c r="AA21" s="157" t="e">
        <f t="shared" si="5"/>
        <v>#REF!</v>
      </c>
      <c r="AB21" s="157" t="e">
        <f t="shared" si="6"/>
        <v>#REF!</v>
      </c>
      <c r="AC21" s="146" t="e">
        <f t="shared" si="7"/>
        <v>#REF!</v>
      </c>
      <c r="AD21" s="158" t="e">
        <f t="shared" si="8"/>
        <v>#REF!</v>
      </c>
      <c r="AE21" s="150" t="e">
        <f>SUM(AE17:AE20)</f>
        <v>#REF!</v>
      </c>
      <c r="AF21" s="146" t="e">
        <f>SUM(AF17:AF20)</f>
        <v>#REF!</v>
      </c>
      <c r="AG21" s="158" t="e">
        <f>SUM(AG17:AG20)</f>
        <v>#REF!</v>
      </c>
      <c r="AH21" s="149" t="e">
        <f>SUM(AH17:AH20)</f>
        <v>#REF!</v>
      </c>
      <c r="AI21" s="149" t="e">
        <f>SUM(AI17:AI20)</f>
        <v>#REF!</v>
      </c>
      <c r="AJ21" s="159" t="e">
        <f t="shared" si="9"/>
        <v>#REF!</v>
      </c>
      <c r="AK21" s="160" t="e">
        <f t="shared" si="10"/>
        <v>#REF!</v>
      </c>
      <c r="AL21" s="160" t="e">
        <f t="shared" si="11"/>
        <v>#REF!</v>
      </c>
      <c r="AN21" s="146">
        <f t="shared" ref="AN21:AS21" si="23">SUM(AN17:AN20)</f>
        <v>494194</v>
      </c>
      <c r="AO21" s="146">
        <f t="shared" si="23"/>
        <v>482675</v>
      </c>
      <c r="AP21" s="147">
        <f t="shared" si="23"/>
        <v>457576</v>
      </c>
      <c r="AQ21" s="147">
        <f t="shared" si="23"/>
        <v>453349</v>
      </c>
      <c r="AR21" s="147">
        <f t="shared" si="23"/>
        <v>1434445</v>
      </c>
      <c r="AS21" s="147">
        <f t="shared" si="23"/>
        <v>478148.33333333331</v>
      </c>
      <c r="AU21" s="146">
        <f>SUM(AU17:AU20)</f>
        <v>5059</v>
      </c>
      <c r="AV21" s="147">
        <v>0</v>
      </c>
      <c r="AW21" s="147">
        <f t="shared" si="12"/>
        <v>5059</v>
      </c>
      <c r="AX21" s="29"/>
      <c r="AY21" s="146"/>
      <c r="AZ21" s="147"/>
      <c r="BA21" s="147"/>
      <c r="BB21" s="147"/>
      <c r="BC21" s="110"/>
      <c r="BD21" s="110"/>
      <c r="BE21" s="161"/>
      <c r="BF21" s="146">
        <f>SUM(BF17:BF20)</f>
        <v>799</v>
      </c>
      <c r="BG21" s="146">
        <f>SUM(BG17:BG20)</f>
        <v>0</v>
      </c>
      <c r="BH21" s="162" t="e">
        <f t="shared" si="13"/>
        <v>#REF!</v>
      </c>
      <c r="BI21" s="162" t="e">
        <f t="shared" si="21"/>
        <v>#REF!</v>
      </c>
      <c r="BJ21" s="162"/>
      <c r="BK21" s="146" t="e">
        <f>SUM(BK17:BK20)</f>
        <v>#REF!</v>
      </c>
      <c r="BL21" s="146" t="e">
        <f>SUM(BL17:BL20)</f>
        <v>#REF!</v>
      </c>
      <c r="BM21" s="146" t="e">
        <f>SUM(BM17:BM20)</f>
        <v>#REF!</v>
      </c>
    </row>
    <row r="22" spans="2:65" ht="39" customHeight="1">
      <c r="B22" s="1171" t="s">
        <v>66</v>
      </c>
      <c r="C22" s="187" t="s">
        <v>67</v>
      </c>
      <c r="D22" s="188" t="e">
        <f>#REF!</f>
        <v>#REF!</v>
      </c>
      <c r="E22" s="189" t="e">
        <f>#REF!</f>
        <v>#REF!</v>
      </c>
      <c r="F22" s="190" t="e">
        <f>#REF!</f>
        <v>#REF!</v>
      </c>
      <c r="G22" s="191" t="e">
        <f>SUM(E22:F22)</f>
        <v>#REF!</v>
      </c>
      <c r="H22" s="243"/>
      <c r="I22" s="192" t="e">
        <f>#REF!</f>
        <v>#REF!</v>
      </c>
      <c r="J22" s="189" t="e">
        <f>#REF!</f>
        <v>#REF!</v>
      </c>
      <c r="K22" s="99" t="e">
        <f>#REF!</f>
        <v>#REF!</v>
      </c>
      <c r="L22" s="189" t="e">
        <f>#REF!</f>
        <v>#REF!</v>
      </c>
      <c r="M22" s="189" t="e">
        <f>#REF!</f>
        <v>#REF!</v>
      </c>
      <c r="N22" s="188" t="e">
        <f>#REF!</f>
        <v>#REF!</v>
      </c>
      <c r="O22" s="188" t="e">
        <f>#REF!</f>
        <v>#REF!</v>
      </c>
      <c r="P22" s="188" t="e">
        <f>#REF!</f>
        <v>#REF!</v>
      </c>
      <c r="Q22" s="193" t="e">
        <f>#REF!</f>
        <v>#REF!</v>
      </c>
      <c r="R22" s="194" t="e">
        <f>#REF!</f>
        <v>#REF!</v>
      </c>
      <c r="S22" s="195" t="e">
        <f>#REF!</f>
        <v>#REF!</v>
      </c>
      <c r="T22" s="97" t="e">
        <f>I22-J22+K22+L22+M22+Q22+R22+S22</f>
        <v>#REF!</v>
      </c>
      <c r="U22" s="191" t="e">
        <f>G22-T22</f>
        <v>#REF!</v>
      </c>
      <c r="V22" s="196" t="e">
        <f t="shared" si="0"/>
        <v>#REF!</v>
      </c>
      <c r="W22" s="191" t="e">
        <f t="shared" si="1"/>
        <v>#REF!</v>
      </c>
      <c r="X22" s="197" t="e">
        <f t="shared" si="2"/>
        <v>#REF!</v>
      </c>
      <c r="Y22" s="198" t="e">
        <f t="shared" si="3"/>
        <v>#REF!</v>
      </c>
      <c r="Z22" s="192" t="e">
        <f t="shared" si="4"/>
        <v>#REF!</v>
      </c>
      <c r="AA22" s="199" t="e">
        <f t="shared" si="5"/>
        <v>#REF!</v>
      </c>
      <c r="AB22" s="199" t="e">
        <f t="shared" si="6"/>
        <v>#REF!</v>
      </c>
      <c r="AC22" s="188" t="e">
        <f t="shared" si="7"/>
        <v>#REF!</v>
      </c>
      <c r="AD22" s="200" t="e">
        <f t="shared" si="8"/>
        <v>#REF!</v>
      </c>
      <c r="AE22" s="192" t="e">
        <f>#REF!</f>
        <v>#REF!</v>
      </c>
      <c r="AF22" s="188" t="e">
        <f>#REF!</f>
        <v>#REF!</v>
      </c>
      <c r="AG22" s="200" t="e">
        <f>#REF!</f>
        <v>#REF!</v>
      </c>
      <c r="AH22" s="191" t="e">
        <f>#REF!</f>
        <v>#REF!</v>
      </c>
      <c r="AI22" s="191" t="e">
        <f>#REF!</f>
        <v>#REF!</v>
      </c>
      <c r="AJ22" s="201" t="e">
        <f t="shared" si="9"/>
        <v>#REF!</v>
      </c>
      <c r="AK22" s="202" t="e">
        <f t="shared" si="10"/>
        <v>#REF!</v>
      </c>
      <c r="AL22" s="202" t="e">
        <f t="shared" si="11"/>
        <v>#REF!</v>
      </c>
      <c r="AN22" s="77">
        <v>123294</v>
      </c>
      <c r="AO22" s="188">
        <v>130471</v>
      </c>
      <c r="AP22" s="36">
        <v>131833</v>
      </c>
      <c r="AQ22" s="36">
        <v>127398</v>
      </c>
      <c r="AR22" s="36">
        <f t="shared" si="18"/>
        <v>385598</v>
      </c>
      <c r="AS22" s="36">
        <f>AR22/3</f>
        <v>128532.66666666667</v>
      </c>
      <c r="AU22" s="77">
        <v>895</v>
      </c>
      <c r="AV22" s="36"/>
      <c r="AW22" s="36">
        <f t="shared" si="12"/>
        <v>895</v>
      </c>
      <c r="AX22" s="29"/>
      <c r="AY22" s="77">
        <v>187410</v>
      </c>
      <c r="AZ22" s="36">
        <v>6835</v>
      </c>
      <c r="BA22" s="36"/>
      <c r="BB22" s="36">
        <v>209258</v>
      </c>
      <c r="BC22" s="110">
        <f>AY22/BB22</f>
        <v>0.8955930000286727</v>
      </c>
      <c r="BD22" s="110"/>
      <c r="BE22" s="92" t="s">
        <v>59</v>
      </c>
      <c r="BF22" s="77">
        <v>206</v>
      </c>
      <c r="BG22" s="130"/>
      <c r="BH22" s="113" t="e">
        <f t="shared" si="13"/>
        <v>#REF!</v>
      </c>
      <c r="BI22" s="113" t="e">
        <f t="shared" si="21"/>
        <v>#REF!</v>
      </c>
      <c r="BJ22" s="113"/>
      <c r="BK22" s="77" t="e">
        <f>K22/$BF$8</f>
        <v>#REF!</v>
      </c>
      <c r="BL22" s="77" t="e">
        <f>U22/$BF$8</f>
        <v>#REF!</v>
      </c>
      <c r="BM22" s="77" t="e">
        <f>Y22/$BF$8</f>
        <v>#REF!</v>
      </c>
    </row>
    <row r="23" spans="2:65" ht="39" customHeight="1">
      <c r="B23" s="1169"/>
      <c r="C23" s="203" t="s">
        <v>68</v>
      </c>
      <c r="D23" s="115" t="e">
        <f>#REF!</f>
        <v>#REF!</v>
      </c>
      <c r="E23" s="116" t="e">
        <f>#REF!</f>
        <v>#REF!</v>
      </c>
      <c r="F23" s="244"/>
      <c r="G23" s="118" t="e">
        <f>SUM(E23:F23)</f>
        <v>#REF!</v>
      </c>
      <c r="H23" s="239"/>
      <c r="I23" s="119" t="e">
        <f>#REF!</f>
        <v>#REF!</v>
      </c>
      <c r="J23" s="116" t="e">
        <f>#REF!</f>
        <v>#REF!</v>
      </c>
      <c r="K23" s="99" t="e">
        <f>#REF!</f>
        <v>#REF!</v>
      </c>
      <c r="L23" s="116" t="e">
        <f>#REF!</f>
        <v>#REF!</v>
      </c>
      <c r="M23" s="116" t="e">
        <f>#REF!</f>
        <v>#REF!</v>
      </c>
      <c r="N23" s="115" t="e">
        <f>#REF!</f>
        <v>#REF!</v>
      </c>
      <c r="O23" s="115" t="e">
        <f>#REF!</f>
        <v>#REF!</v>
      </c>
      <c r="P23" s="115" t="e">
        <f>#REF!</f>
        <v>#REF!</v>
      </c>
      <c r="Q23" s="120" t="e">
        <f>#REF!</f>
        <v>#REF!</v>
      </c>
      <c r="R23" s="121" t="e">
        <f>#REF!</f>
        <v>#REF!</v>
      </c>
      <c r="S23" s="122" t="e">
        <f>#REF!</f>
        <v>#REF!</v>
      </c>
      <c r="T23" s="97" t="e">
        <f>I23-J23+K23+L23+M23+Q23+R23+S23</f>
        <v>#REF!</v>
      </c>
      <c r="U23" s="118" t="e">
        <f>G23-T23</f>
        <v>#REF!</v>
      </c>
      <c r="V23" s="123" t="e">
        <f t="shared" si="0"/>
        <v>#REF!</v>
      </c>
      <c r="W23" s="118" t="e">
        <f t="shared" si="1"/>
        <v>#REF!</v>
      </c>
      <c r="X23" s="124" t="e">
        <f t="shared" si="2"/>
        <v>#REF!</v>
      </c>
      <c r="Y23" s="125" t="e">
        <f t="shared" si="3"/>
        <v>#REF!</v>
      </c>
      <c r="Z23" s="119" t="e">
        <f t="shared" si="4"/>
        <v>#REF!</v>
      </c>
      <c r="AA23" s="126" t="e">
        <f t="shared" si="5"/>
        <v>#REF!</v>
      </c>
      <c r="AB23" s="126" t="e">
        <f t="shared" si="6"/>
        <v>#REF!</v>
      </c>
      <c r="AC23" s="115" t="e">
        <f t="shared" si="7"/>
        <v>#REF!</v>
      </c>
      <c r="AD23" s="164" t="e">
        <f t="shared" si="8"/>
        <v>#REF!</v>
      </c>
      <c r="AE23" s="119" t="e">
        <f>#REF!</f>
        <v>#REF!</v>
      </c>
      <c r="AF23" s="115" t="e">
        <f>#REF!</f>
        <v>#REF!</v>
      </c>
      <c r="AG23" s="164" t="e">
        <f>#REF!</f>
        <v>#REF!</v>
      </c>
      <c r="AH23" s="118" t="e">
        <f>#REF!</f>
        <v>#REF!</v>
      </c>
      <c r="AI23" s="118" t="e">
        <f>#REF!</f>
        <v>#REF!</v>
      </c>
      <c r="AJ23" s="127" t="e">
        <f t="shared" si="9"/>
        <v>#REF!</v>
      </c>
      <c r="AK23" s="128" t="e">
        <f t="shared" si="10"/>
        <v>#REF!</v>
      </c>
      <c r="AL23" s="128" t="e">
        <f t="shared" si="11"/>
        <v>#REF!</v>
      </c>
      <c r="AN23" s="130">
        <v>51685</v>
      </c>
      <c r="AO23" s="115">
        <v>47988</v>
      </c>
      <c r="AP23" s="131">
        <v>46814</v>
      </c>
      <c r="AQ23" s="131">
        <v>53998</v>
      </c>
      <c r="AR23" s="131">
        <f t="shared" si="18"/>
        <v>146487</v>
      </c>
      <c r="AS23" s="131">
        <f>AR23/3</f>
        <v>48829</v>
      </c>
      <c r="AU23" s="130">
        <v>900</v>
      </c>
      <c r="AV23" s="131"/>
      <c r="AW23" s="131">
        <f t="shared" si="12"/>
        <v>900</v>
      </c>
      <c r="AX23" s="29"/>
      <c r="AY23" s="130">
        <v>142010</v>
      </c>
      <c r="AZ23" s="131">
        <v>6955</v>
      </c>
      <c r="BA23" s="131"/>
      <c r="BB23" s="131">
        <v>155952</v>
      </c>
      <c r="BC23" s="110">
        <f>AY23/BB23</f>
        <v>0.91060069765055918</v>
      </c>
      <c r="BD23" s="110"/>
      <c r="BE23" s="144" t="s">
        <v>50</v>
      </c>
      <c r="BF23" s="130">
        <v>200</v>
      </c>
      <c r="BG23" s="130"/>
      <c r="BH23" s="114" t="e">
        <f t="shared" si="13"/>
        <v>#REF!</v>
      </c>
      <c r="BI23" s="114" t="e">
        <f t="shared" si="21"/>
        <v>#REF!</v>
      </c>
      <c r="BJ23" s="114" t="s">
        <v>51</v>
      </c>
      <c r="BK23" s="130" t="e">
        <f>K23/$BF$8</f>
        <v>#REF!</v>
      </c>
      <c r="BL23" s="130" t="e">
        <f>U23/$BF$8</f>
        <v>#REF!</v>
      </c>
      <c r="BM23" s="130" t="e">
        <f>Y23/$BF$8</f>
        <v>#REF!</v>
      </c>
    </row>
    <row r="24" spans="2:65" ht="39" customHeight="1">
      <c r="B24" s="1169"/>
      <c r="C24" s="204" t="s">
        <v>118</v>
      </c>
      <c r="D24" s="171" t="e">
        <f>#REF!</f>
        <v>#REF!</v>
      </c>
      <c r="E24" s="172" t="e">
        <f>#REF!</f>
        <v>#REF!</v>
      </c>
      <c r="F24" s="173"/>
      <c r="G24" s="174" t="e">
        <f>SUM(E24:F24)</f>
        <v>#REF!</v>
      </c>
      <c r="H24" s="242"/>
      <c r="I24" s="175" t="e">
        <f>#REF!</f>
        <v>#REF!</v>
      </c>
      <c r="J24" s="172" t="e">
        <f>#REF!</f>
        <v>#REF!</v>
      </c>
      <c r="K24" s="99" t="e">
        <f>#REF!</f>
        <v>#REF!</v>
      </c>
      <c r="L24" s="172" t="e">
        <f>#REF!</f>
        <v>#REF!</v>
      </c>
      <c r="M24" s="172" t="e">
        <f>#REF!</f>
        <v>#REF!</v>
      </c>
      <c r="N24" s="171" t="e">
        <f>#REF!</f>
        <v>#REF!</v>
      </c>
      <c r="O24" s="171" t="e">
        <f>#REF!</f>
        <v>#REF!</v>
      </c>
      <c r="P24" s="171" t="e">
        <f>#REF!</f>
        <v>#REF!</v>
      </c>
      <c r="Q24" s="176" t="e">
        <f>#REF!</f>
        <v>#REF!</v>
      </c>
      <c r="R24" s="177" t="e">
        <f>#REF!</f>
        <v>#REF!</v>
      </c>
      <c r="S24" s="178" t="e">
        <f>#REF!</f>
        <v>#REF!</v>
      </c>
      <c r="T24" s="97" t="e">
        <f>I24-J24+K24+L24+M24+Q24+R24+S24</f>
        <v>#REF!</v>
      </c>
      <c r="U24" s="174" t="e">
        <f>G24-T24</f>
        <v>#REF!</v>
      </c>
      <c r="V24" s="179" t="e">
        <f t="shared" si="0"/>
        <v>#REF!</v>
      </c>
      <c r="W24" s="174" t="e">
        <f t="shared" si="1"/>
        <v>#REF!</v>
      </c>
      <c r="X24" s="180" t="e">
        <f t="shared" si="2"/>
        <v>#REF!</v>
      </c>
      <c r="Y24" s="181" t="e">
        <f t="shared" si="3"/>
        <v>#REF!</v>
      </c>
      <c r="Z24" s="175" t="e">
        <f t="shared" si="4"/>
        <v>#REF!</v>
      </c>
      <c r="AA24" s="182" t="e">
        <f t="shared" si="5"/>
        <v>#REF!</v>
      </c>
      <c r="AB24" s="182" t="e">
        <f t="shared" si="6"/>
        <v>#REF!</v>
      </c>
      <c r="AC24" s="171" t="e">
        <f t="shared" si="7"/>
        <v>#REF!</v>
      </c>
      <c r="AD24" s="183" t="e">
        <f t="shared" si="8"/>
        <v>#REF!</v>
      </c>
      <c r="AE24" s="175" t="e">
        <f>#REF!</f>
        <v>#REF!</v>
      </c>
      <c r="AF24" s="171" t="e">
        <f>#REF!</f>
        <v>#REF!</v>
      </c>
      <c r="AG24" s="183" t="e">
        <f>#REF!</f>
        <v>#REF!</v>
      </c>
      <c r="AH24" s="174" t="e">
        <f>#REF!</f>
        <v>#REF!</v>
      </c>
      <c r="AI24" s="174" t="e">
        <f>#REF!</f>
        <v>#REF!</v>
      </c>
      <c r="AJ24" s="184" t="e">
        <f t="shared" si="9"/>
        <v>#REF!</v>
      </c>
      <c r="AK24" s="185" t="e">
        <f t="shared" si="10"/>
        <v>#REF!</v>
      </c>
      <c r="AL24" s="185" t="e">
        <f t="shared" si="11"/>
        <v>#REF!</v>
      </c>
      <c r="AN24" s="130">
        <v>48822</v>
      </c>
      <c r="AO24" s="171">
        <v>55322</v>
      </c>
      <c r="AP24" s="131">
        <v>62576</v>
      </c>
      <c r="AQ24" s="131">
        <v>68006</v>
      </c>
      <c r="AR24" s="131">
        <f t="shared" si="18"/>
        <v>166720</v>
      </c>
      <c r="AS24" s="131">
        <f>AR24/3</f>
        <v>55573.333333333336</v>
      </c>
      <c r="AU24" s="130">
        <v>913</v>
      </c>
      <c r="AV24" s="131"/>
      <c r="AW24" s="131">
        <f t="shared" si="12"/>
        <v>913</v>
      </c>
      <c r="AX24" s="29"/>
      <c r="AY24" s="130">
        <v>150485</v>
      </c>
      <c r="AZ24" s="131">
        <v>10317</v>
      </c>
      <c r="BA24" s="131"/>
      <c r="BB24" s="131">
        <v>169286</v>
      </c>
      <c r="BC24" s="110">
        <f>AY24/BB24</f>
        <v>0.88893942795033254</v>
      </c>
      <c r="BD24" s="110"/>
      <c r="BE24" s="205" t="s">
        <v>50</v>
      </c>
      <c r="BF24" s="145">
        <v>200</v>
      </c>
      <c r="BG24" s="206"/>
      <c r="BH24" s="207" t="e">
        <f t="shared" si="13"/>
        <v>#REF!</v>
      </c>
      <c r="BI24" s="207" t="e">
        <f t="shared" si="21"/>
        <v>#REF!</v>
      </c>
      <c r="BJ24" s="207"/>
      <c r="BK24" s="130" t="e">
        <f>K24/$BF$8</f>
        <v>#REF!</v>
      </c>
      <c r="BL24" s="130" t="e">
        <f>U24/$BF$8</f>
        <v>#REF!</v>
      </c>
      <c r="BM24" s="130" t="e">
        <f>Y24/$BF$8</f>
        <v>#REF!</v>
      </c>
    </row>
    <row r="25" spans="2:65" ht="39" customHeight="1" thickBot="1">
      <c r="B25" s="1170"/>
      <c r="C25" s="208" t="s">
        <v>1</v>
      </c>
      <c r="D25" s="146" t="e">
        <f>SUM(D22:D24)</f>
        <v>#REF!</v>
      </c>
      <c r="E25" s="147" t="e">
        <f>SUM(E22:E24)</f>
        <v>#REF!</v>
      </c>
      <c r="F25" s="148" t="e">
        <f>SUM(F22:F24)</f>
        <v>#REF!</v>
      </c>
      <c r="G25" s="149" t="e">
        <f>SUM(G22:G24)</f>
        <v>#REF!</v>
      </c>
      <c r="H25" s="241" t="e">
        <f>(D25+F25)/1000</f>
        <v>#REF!</v>
      </c>
      <c r="I25" s="150" t="e">
        <f>SUM(I22:I24)</f>
        <v>#REF!</v>
      </c>
      <c r="J25" s="147" t="e">
        <f>SUM(J22:J24)</f>
        <v>#REF!</v>
      </c>
      <c r="K25" s="147" t="e">
        <f>SUM(K22:K24)</f>
        <v>#REF!</v>
      </c>
      <c r="L25" s="147" t="e">
        <f>SUM(L22:L24)</f>
        <v>#REF!</v>
      </c>
      <c r="M25" s="147" t="e">
        <f>SUM(M22:M24)</f>
        <v>#REF!</v>
      </c>
      <c r="N25" s="146" t="e">
        <f>SUM(I25:M25)/1000</f>
        <v>#REF!</v>
      </c>
      <c r="O25" s="146" t="e">
        <f t="shared" ref="O25:U25" si="24">SUM(O22:O24)</f>
        <v>#REF!</v>
      </c>
      <c r="P25" s="146" t="e">
        <f t="shared" si="24"/>
        <v>#REF!</v>
      </c>
      <c r="Q25" s="151" t="e">
        <f t="shared" si="24"/>
        <v>#REF!</v>
      </c>
      <c r="R25" s="152" t="e">
        <f t="shared" si="24"/>
        <v>#REF!</v>
      </c>
      <c r="S25" s="153" t="e">
        <f t="shared" si="24"/>
        <v>#REF!</v>
      </c>
      <c r="T25" s="149" t="e">
        <f t="shared" si="24"/>
        <v>#REF!</v>
      </c>
      <c r="U25" s="149" t="e">
        <f t="shared" si="24"/>
        <v>#REF!</v>
      </c>
      <c r="V25" s="154" t="e">
        <f t="shared" si="0"/>
        <v>#REF!</v>
      </c>
      <c r="W25" s="149" t="e">
        <f t="shared" si="1"/>
        <v>#REF!</v>
      </c>
      <c r="X25" s="155" t="e">
        <f t="shared" si="2"/>
        <v>#REF!</v>
      </c>
      <c r="Y25" s="156" t="e">
        <f t="shared" si="3"/>
        <v>#REF!</v>
      </c>
      <c r="Z25" s="150" t="e">
        <f t="shared" si="4"/>
        <v>#REF!</v>
      </c>
      <c r="AA25" s="157" t="e">
        <f t="shared" si="5"/>
        <v>#REF!</v>
      </c>
      <c r="AB25" s="157" t="e">
        <f t="shared" si="6"/>
        <v>#REF!</v>
      </c>
      <c r="AC25" s="146" t="e">
        <f t="shared" si="7"/>
        <v>#REF!</v>
      </c>
      <c r="AD25" s="158" t="e">
        <f t="shared" si="8"/>
        <v>#REF!</v>
      </c>
      <c r="AE25" s="150" t="e">
        <f>SUM(AE22:AE24)</f>
        <v>#REF!</v>
      </c>
      <c r="AF25" s="146" t="e">
        <f>SUM(AF22:AF24)</f>
        <v>#REF!</v>
      </c>
      <c r="AG25" s="158" t="e">
        <f>SUM(AG22:AG24)</f>
        <v>#REF!</v>
      </c>
      <c r="AH25" s="149" t="e">
        <f>SUM(AH22:AH24)</f>
        <v>#REF!</v>
      </c>
      <c r="AI25" s="149" t="e">
        <f>SUM(AI22:AI24)</f>
        <v>#REF!</v>
      </c>
      <c r="AJ25" s="159" t="e">
        <f t="shared" si="9"/>
        <v>#REF!</v>
      </c>
      <c r="AK25" s="160" t="e">
        <f t="shared" si="10"/>
        <v>#REF!</v>
      </c>
      <c r="AL25" s="160" t="e">
        <f t="shared" si="11"/>
        <v>#REF!</v>
      </c>
      <c r="AN25" s="146">
        <f t="shared" ref="AN25:AS25" si="25">SUM(AN22:AN24)</f>
        <v>223801</v>
      </c>
      <c r="AO25" s="146">
        <f t="shared" si="25"/>
        <v>233781</v>
      </c>
      <c r="AP25" s="147">
        <f t="shared" si="25"/>
        <v>241223</v>
      </c>
      <c r="AQ25" s="147">
        <f t="shared" si="25"/>
        <v>249402</v>
      </c>
      <c r="AR25" s="147">
        <f t="shared" si="25"/>
        <v>698805</v>
      </c>
      <c r="AS25" s="147">
        <f t="shared" si="25"/>
        <v>232935.00000000003</v>
      </c>
      <c r="AU25" s="146">
        <f>SUM(AU22:AU24)</f>
        <v>2708</v>
      </c>
      <c r="AV25" s="146">
        <f>SUM(AV22:AV24)</f>
        <v>0</v>
      </c>
      <c r="AW25" s="147">
        <f t="shared" si="12"/>
        <v>2708</v>
      </c>
      <c r="AX25" s="29"/>
      <c r="AY25" s="146"/>
      <c r="AZ25" s="146"/>
      <c r="BA25" s="146"/>
      <c r="BB25" s="146"/>
      <c r="BC25" s="29"/>
      <c r="BD25" s="29"/>
      <c r="BE25" s="161"/>
      <c r="BF25" s="146">
        <f>SUM(BF22:BF24)</f>
        <v>606</v>
      </c>
      <c r="BG25" s="209">
        <f>SUM(BG22:BG24)</f>
        <v>0</v>
      </c>
      <c r="BH25" s="209" t="e">
        <f t="shared" si="13"/>
        <v>#REF!</v>
      </c>
      <c r="BI25" s="209" t="e">
        <f t="shared" si="21"/>
        <v>#REF!</v>
      </c>
      <c r="BJ25" s="209"/>
      <c r="BK25" s="146" t="e">
        <f>SUM(BK22:BK24)</f>
        <v>#REF!</v>
      </c>
      <c r="BL25" s="146" t="e">
        <f>SUM(BL22:BL24)</f>
        <v>#REF!</v>
      </c>
      <c r="BM25" s="146" t="e">
        <f>SUM(BM22:BM24)</f>
        <v>#REF!</v>
      </c>
    </row>
    <row r="26" spans="2:65" ht="39" customHeight="1" thickBot="1">
      <c r="B26" s="1161" t="s">
        <v>162</v>
      </c>
      <c r="C26" s="1162"/>
      <c r="D26" s="61" t="e">
        <f t="shared" ref="D26:M26" si="26">SUM(D11,D16,D21,D25)</f>
        <v>#REF!</v>
      </c>
      <c r="E26" s="28" t="e">
        <f t="shared" si="26"/>
        <v>#REF!</v>
      </c>
      <c r="F26" s="62" t="e">
        <f t="shared" si="26"/>
        <v>#REF!</v>
      </c>
      <c r="G26" s="63" t="e">
        <f t="shared" si="26"/>
        <v>#REF!</v>
      </c>
      <c r="H26" s="63" t="e">
        <f t="shared" si="26"/>
        <v>#REF!</v>
      </c>
      <c r="I26" s="64" t="e">
        <f t="shared" si="26"/>
        <v>#REF!</v>
      </c>
      <c r="J26" s="65" t="e">
        <f t="shared" si="26"/>
        <v>#REF!</v>
      </c>
      <c r="K26" s="65" t="e">
        <f t="shared" si="26"/>
        <v>#REF!</v>
      </c>
      <c r="L26" s="65" t="e">
        <f t="shared" si="26"/>
        <v>#REF!</v>
      </c>
      <c r="M26" s="65" t="e">
        <f t="shared" si="26"/>
        <v>#REF!</v>
      </c>
      <c r="N26" s="61" t="e">
        <f>SUM(I26:M26)/1000</f>
        <v>#REF!</v>
      </c>
      <c r="O26" s="61" t="e">
        <f t="shared" ref="O26:U26" si="27">SUM(O11,O16,O21,O25)</f>
        <v>#REF!</v>
      </c>
      <c r="P26" s="61" t="e">
        <f t="shared" si="27"/>
        <v>#REF!</v>
      </c>
      <c r="Q26" s="66" t="e">
        <f t="shared" si="27"/>
        <v>#REF!</v>
      </c>
      <c r="R26" s="67" t="e">
        <f t="shared" si="27"/>
        <v>#REF!</v>
      </c>
      <c r="S26" s="68" t="e">
        <f t="shared" si="27"/>
        <v>#REF!</v>
      </c>
      <c r="T26" s="63" t="e">
        <f t="shared" si="27"/>
        <v>#REF!</v>
      </c>
      <c r="U26" s="63" t="e">
        <f t="shared" si="27"/>
        <v>#REF!</v>
      </c>
      <c r="V26" s="69" t="e">
        <f>U26/G26</f>
        <v>#REF!</v>
      </c>
      <c r="W26" s="63" t="e">
        <f>MAX((U26*0.4),0)</f>
        <v>#REF!</v>
      </c>
      <c r="X26" s="70" t="e">
        <f>U26-W26</f>
        <v>#REF!</v>
      </c>
      <c r="Y26" s="71" t="e">
        <f>SUM(X26,Q26)</f>
        <v>#REF!</v>
      </c>
      <c r="Z26" s="64" t="e">
        <f>$Y26/5%</f>
        <v>#REF!</v>
      </c>
      <c r="AA26" s="72" t="e">
        <f>$Y26/6.66%</f>
        <v>#REF!</v>
      </c>
      <c r="AB26" s="72" t="e">
        <f>$Y26/10%</f>
        <v>#REF!</v>
      </c>
      <c r="AC26" s="61" t="e">
        <f>$Y26/15%</f>
        <v>#REF!</v>
      </c>
      <c r="AD26" s="73" t="e">
        <f>$Y26/20%</f>
        <v>#REF!</v>
      </c>
      <c r="AE26" s="64" t="e">
        <f>SUM(AE11,AE16,AE21,AE25)</f>
        <v>#REF!</v>
      </c>
      <c r="AF26" s="61" t="e">
        <f>SUM(AF11,AF16,AF21,AF25)</f>
        <v>#REF!</v>
      </c>
      <c r="AG26" s="73" t="e">
        <f>SUM(AG11,AG16,AG21,AG25)</f>
        <v>#REF!</v>
      </c>
      <c r="AH26" s="63" t="e">
        <f>#REF!</f>
        <v>#REF!</v>
      </c>
      <c r="AI26" s="63" t="e">
        <f>#REF!</f>
        <v>#REF!</v>
      </c>
      <c r="AJ26" s="74" t="e">
        <f>SUM(AE26:AI26)</f>
        <v>#REF!</v>
      </c>
      <c r="AK26" s="75" t="e">
        <f>IF((AA26-AJ26)&gt;0,"○","×")</f>
        <v>#REF!</v>
      </c>
      <c r="AL26" s="75" t="e">
        <f>IF((AB26-AJ26)&gt;0,"○","×")</f>
        <v>#REF!</v>
      </c>
      <c r="AN26" s="61">
        <f t="shared" ref="AN26:AQ27" si="28">SUM(AN11,AN16,AN21,AN25)</f>
        <v>1124216</v>
      </c>
      <c r="AO26" s="61">
        <f t="shared" si="28"/>
        <v>1150987</v>
      </c>
      <c r="AP26" s="28">
        <f t="shared" si="28"/>
        <v>1151280</v>
      </c>
      <c r="AQ26" s="28">
        <f t="shared" si="28"/>
        <v>1096030</v>
      </c>
      <c r="AR26" s="28">
        <f>SUM(AO26:AQ26)</f>
        <v>3398297</v>
      </c>
      <c r="AS26" s="28">
        <f>SUM(AS11,AS16,AS21,AS25)</f>
        <v>1142161</v>
      </c>
      <c r="AU26" s="61">
        <f t="shared" ref="AU26:AW27" si="29">SUM(AU11,AU16,AU21,AU25)</f>
        <v>13554</v>
      </c>
      <c r="AV26" s="61">
        <f t="shared" si="29"/>
        <v>0</v>
      </c>
      <c r="AW26" s="28">
        <f t="shared" si="29"/>
        <v>13554</v>
      </c>
      <c r="AX26" s="29"/>
      <c r="AY26" s="61">
        <f>SUM(AY11,AY16,AY21,AY25)</f>
        <v>0</v>
      </c>
      <c r="AZ26" s="61"/>
      <c r="BA26" s="61">
        <f>SUM(BA11,BA16,BA21,BA25)</f>
        <v>0</v>
      </c>
      <c r="BB26" s="61"/>
      <c r="BC26" s="29"/>
      <c r="BD26" s="29"/>
      <c r="BE26" s="6"/>
      <c r="BF26" s="61">
        <f t="shared" ref="BF26:BH27" si="30">SUM(BF11,BF16,BF21,BF25)</f>
        <v>2495</v>
      </c>
      <c r="BG26" s="61">
        <f t="shared" si="30"/>
        <v>0</v>
      </c>
      <c r="BH26" s="76" t="e">
        <f t="shared" si="30"/>
        <v>#REF!</v>
      </c>
      <c r="BI26" s="76"/>
      <c r="BJ26" s="76"/>
      <c r="BK26" s="61" t="e">
        <f t="shared" ref="BK26:BM27" si="31">SUM(BK11,BK16,BK21,BK25)</f>
        <v>#REF!</v>
      </c>
      <c r="BL26" s="61" t="e">
        <f t="shared" si="31"/>
        <v>#REF!</v>
      </c>
      <c r="BM26" s="61" t="e">
        <f t="shared" si="31"/>
        <v>#REF!</v>
      </c>
    </row>
    <row r="27" spans="2:65" ht="39" customHeight="1" thickBot="1">
      <c r="B27" s="1161" t="s">
        <v>163</v>
      </c>
      <c r="C27" s="1162"/>
      <c r="D27" s="61" t="e">
        <f t="shared" ref="D27:W27" si="32">D8+D12+D13+D17+D20+D22+D24</f>
        <v>#REF!</v>
      </c>
      <c r="E27" s="28" t="e">
        <f t="shared" si="32"/>
        <v>#REF!</v>
      </c>
      <c r="F27" s="62" t="e">
        <f t="shared" si="32"/>
        <v>#REF!</v>
      </c>
      <c r="G27" s="63" t="e">
        <f t="shared" si="32"/>
        <v>#REF!</v>
      </c>
      <c r="H27" s="63">
        <f t="shared" si="32"/>
        <v>0</v>
      </c>
      <c r="I27" s="64" t="e">
        <f t="shared" si="32"/>
        <v>#REF!</v>
      </c>
      <c r="J27" s="65" t="e">
        <f t="shared" si="32"/>
        <v>#REF!</v>
      </c>
      <c r="K27" s="65" t="e">
        <f t="shared" si="32"/>
        <v>#REF!</v>
      </c>
      <c r="L27" s="65" t="e">
        <f t="shared" si="32"/>
        <v>#REF!</v>
      </c>
      <c r="M27" s="65" t="e">
        <f t="shared" si="32"/>
        <v>#REF!</v>
      </c>
      <c r="N27" s="61" t="e">
        <f t="shared" si="32"/>
        <v>#REF!</v>
      </c>
      <c r="O27" s="61" t="e">
        <f t="shared" si="32"/>
        <v>#REF!</v>
      </c>
      <c r="P27" s="61" t="e">
        <f t="shared" si="32"/>
        <v>#REF!</v>
      </c>
      <c r="Q27" s="66" t="e">
        <f t="shared" si="32"/>
        <v>#REF!</v>
      </c>
      <c r="R27" s="67" t="e">
        <f t="shared" si="32"/>
        <v>#REF!</v>
      </c>
      <c r="S27" s="68" t="e">
        <f t="shared" si="32"/>
        <v>#REF!</v>
      </c>
      <c r="T27" s="63" t="e">
        <f t="shared" si="32"/>
        <v>#REF!</v>
      </c>
      <c r="U27" s="63" t="e">
        <f t="shared" si="32"/>
        <v>#REF!</v>
      </c>
      <c r="V27" s="69" t="e">
        <f t="shared" si="32"/>
        <v>#REF!</v>
      </c>
      <c r="W27" s="63" t="e">
        <f t="shared" si="32"/>
        <v>#REF!</v>
      </c>
      <c r="X27" s="70" t="e">
        <f t="shared" ref="X27:AD27" si="33">X8+X12+X13+X17+X20+X22+X24</f>
        <v>#REF!</v>
      </c>
      <c r="Y27" s="71" t="e">
        <f t="shared" si="33"/>
        <v>#REF!</v>
      </c>
      <c r="Z27" s="64" t="e">
        <f t="shared" si="33"/>
        <v>#REF!</v>
      </c>
      <c r="AA27" s="72" t="e">
        <f t="shared" si="33"/>
        <v>#REF!</v>
      </c>
      <c r="AB27" s="72" t="e">
        <f t="shared" si="33"/>
        <v>#REF!</v>
      </c>
      <c r="AC27" s="61" t="e">
        <f t="shared" si="33"/>
        <v>#REF!</v>
      </c>
      <c r="AD27" s="73" t="e">
        <f t="shared" si="33"/>
        <v>#REF!</v>
      </c>
      <c r="AE27" s="64" t="e">
        <f t="shared" ref="AE27:AJ27" si="34">AE26</f>
        <v>#REF!</v>
      </c>
      <c r="AF27" s="61" t="e">
        <f t="shared" si="34"/>
        <v>#REF!</v>
      </c>
      <c r="AG27" s="73" t="e">
        <f t="shared" si="34"/>
        <v>#REF!</v>
      </c>
      <c r="AH27" s="63" t="e">
        <f t="shared" si="34"/>
        <v>#REF!</v>
      </c>
      <c r="AI27" s="63" t="e">
        <f t="shared" si="34"/>
        <v>#REF!</v>
      </c>
      <c r="AJ27" s="74" t="e">
        <f t="shared" si="34"/>
        <v>#REF!</v>
      </c>
      <c r="AK27" s="75" t="e">
        <f>IF((AA27-AJ27)&gt;0,"○","×")</f>
        <v>#REF!</v>
      </c>
      <c r="AL27" s="75" t="e">
        <f>IF((AB27-AJ27)&gt;0,"○","×")</f>
        <v>#REF!</v>
      </c>
      <c r="AN27" s="61">
        <f t="shared" si="28"/>
        <v>1463283</v>
      </c>
      <c r="AO27" s="61">
        <f t="shared" si="28"/>
        <v>1510787</v>
      </c>
      <c r="AP27" s="28">
        <f t="shared" si="28"/>
        <v>1498520</v>
      </c>
      <c r="AQ27" s="28">
        <f t="shared" si="28"/>
        <v>1410608</v>
      </c>
      <c r="AR27" s="28">
        <f>SUM(AO27:AQ27)</f>
        <v>4419915</v>
      </c>
      <c r="AS27" s="28">
        <f>SUM(AS12,AS17,AS22,AS26)</f>
        <v>1490863.3333333333</v>
      </c>
      <c r="AU27" s="61">
        <f t="shared" si="29"/>
        <v>16593</v>
      </c>
      <c r="AV27" s="61">
        <f t="shared" si="29"/>
        <v>0</v>
      </c>
      <c r="AW27" s="28">
        <f t="shared" si="29"/>
        <v>16593</v>
      </c>
      <c r="AX27" s="29"/>
      <c r="AY27" s="61">
        <f>SUM(AY12,AY17,AY22,AY26)</f>
        <v>491934</v>
      </c>
      <c r="AZ27" s="61"/>
      <c r="BA27" s="61">
        <f>SUM(BA12,BA17,BA22,BA26)</f>
        <v>0</v>
      </c>
      <c r="BB27" s="61"/>
      <c r="BC27" s="29"/>
      <c r="BD27" s="29"/>
      <c r="BE27" s="6"/>
      <c r="BF27" s="61">
        <f t="shared" si="30"/>
        <v>3101</v>
      </c>
      <c r="BG27" s="61">
        <f t="shared" si="30"/>
        <v>0</v>
      </c>
      <c r="BH27" s="76" t="e">
        <f t="shared" si="30"/>
        <v>#REF!</v>
      </c>
      <c r="BI27" s="76"/>
      <c r="BJ27" s="76"/>
      <c r="BK27" s="61" t="e">
        <f t="shared" si="31"/>
        <v>#REF!</v>
      </c>
      <c r="BL27" s="61" t="e">
        <f t="shared" si="31"/>
        <v>#REF!</v>
      </c>
      <c r="BM27" s="61" t="e">
        <f t="shared" si="31"/>
        <v>#REF!</v>
      </c>
    </row>
    <row r="28" spans="2:65" ht="27.75" customHeight="1">
      <c r="B28" s="210"/>
      <c r="C28" s="29"/>
      <c r="D28" s="29"/>
      <c r="E28" s="29"/>
      <c r="F28" s="29"/>
      <c r="G28" s="29"/>
      <c r="H28" s="29"/>
      <c r="I28" s="29"/>
      <c r="J28" s="29"/>
      <c r="K28" s="29"/>
      <c r="L28" s="29"/>
      <c r="M28" s="29"/>
      <c r="N28" s="29"/>
      <c r="O28" s="29"/>
      <c r="P28" s="29"/>
      <c r="Q28" s="29"/>
      <c r="T28" s="29"/>
      <c r="U28" s="29"/>
      <c r="V28" s="110"/>
      <c r="W28" s="29"/>
      <c r="X28" s="211"/>
      <c r="Y28" s="211"/>
      <c r="Z28" s="29"/>
      <c r="AA28" s="29"/>
      <c r="AB28" s="29"/>
      <c r="AC28" s="29"/>
      <c r="AD28" s="29"/>
      <c r="AE28" s="29"/>
      <c r="AF28" s="29"/>
      <c r="AG28" s="29"/>
      <c r="AH28" s="29"/>
      <c r="AI28" s="29"/>
      <c r="AJ28" s="29"/>
      <c r="AK28" s="29"/>
      <c r="AL28" s="29"/>
      <c r="AN28" s="29"/>
      <c r="AO28" s="29"/>
      <c r="AP28" s="29"/>
      <c r="AQ28" s="29"/>
      <c r="AR28" s="29"/>
      <c r="AS28" s="29"/>
      <c r="AU28" s="29"/>
      <c r="AV28" s="29"/>
      <c r="AW28" s="29"/>
      <c r="AX28" s="29"/>
      <c r="AY28" s="78"/>
      <c r="AZ28" s="78"/>
      <c r="BA28" s="78"/>
      <c r="BB28" s="29"/>
      <c r="BC28" s="29"/>
      <c r="BD28" s="29"/>
      <c r="BF28" s="29"/>
      <c r="BG28" s="29"/>
      <c r="BH28" s="29"/>
      <c r="BI28" s="29"/>
      <c r="BJ28" s="29"/>
      <c r="BK28" s="29"/>
      <c r="BL28" s="29"/>
      <c r="BM28" s="29"/>
    </row>
    <row r="29" spans="2:65" ht="27.75" customHeight="1">
      <c r="B29" s="212"/>
      <c r="C29" s="29"/>
      <c r="E29" s="29"/>
      <c r="F29" s="29"/>
      <c r="G29" s="29"/>
      <c r="H29" s="29"/>
      <c r="I29" s="29"/>
      <c r="J29" s="29"/>
      <c r="K29" s="29"/>
      <c r="L29" s="29"/>
      <c r="M29" s="29"/>
      <c r="N29" s="29"/>
      <c r="O29" s="29"/>
      <c r="P29" s="29"/>
      <c r="Q29" s="29"/>
      <c r="T29" s="29"/>
      <c r="U29" s="29"/>
      <c r="V29" s="110"/>
      <c r="W29" s="29"/>
      <c r="X29" s="211"/>
      <c r="Y29" s="211"/>
      <c r="Z29" s="29"/>
      <c r="AA29" s="29"/>
      <c r="AB29" s="29"/>
      <c r="AC29" s="29"/>
      <c r="AD29" s="29"/>
      <c r="AE29" s="29"/>
      <c r="AF29" s="29"/>
      <c r="AG29" s="29"/>
      <c r="AH29" s="29"/>
      <c r="AI29" s="29"/>
      <c r="AJ29" s="29"/>
      <c r="AK29" s="29"/>
      <c r="AL29" s="29"/>
      <c r="AN29" s="29"/>
      <c r="AO29" s="29"/>
      <c r="AP29" s="29"/>
      <c r="AQ29" s="29"/>
      <c r="AR29" s="29"/>
      <c r="AS29" s="29"/>
      <c r="AU29" s="29"/>
      <c r="AV29" s="29"/>
      <c r="AW29" s="29"/>
      <c r="AX29" s="29"/>
      <c r="AY29" s="29"/>
      <c r="AZ29" s="29"/>
      <c r="BA29" s="29"/>
      <c r="BB29" s="29"/>
      <c r="BC29" s="29"/>
      <c r="BD29" s="29"/>
      <c r="BE29" s="2" t="s">
        <v>69</v>
      </c>
      <c r="BF29" s="29">
        <v>159334</v>
      </c>
      <c r="BG29" s="29"/>
      <c r="BH29" s="29">
        <v>160034</v>
      </c>
      <c r="BI29" s="29"/>
      <c r="BJ29" s="29"/>
      <c r="BK29" s="29">
        <v>160034</v>
      </c>
      <c r="BL29" s="29"/>
      <c r="BM29" s="29"/>
    </row>
    <row r="30" spans="2:65" ht="27.75" customHeight="1">
      <c r="B30" s="212"/>
      <c r="C30" s="29"/>
      <c r="E30" s="29"/>
      <c r="F30" s="29"/>
      <c r="G30" s="29"/>
      <c r="H30" s="29"/>
      <c r="I30" s="29"/>
      <c r="J30" s="29"/>
      <c r="K30" s="29"/>
      <c r="L30" s="29"/>
      <c r="M30" s="29"/>
      <c r="N30" s="29"/>
      <c r="O30" s="29"/>
      <c r="P30" s="29"/>
      <c r="Q30" s="29"/>
      <c r="T30" s="29"/>
      <c r="U30" s="29"/>
      <c r="V30" s="110"/>
      <c r="W30" s="29"/>
      <c r="X30" s="211"/>
      <c r="Y30" s="211"/>
      <c r="Z30" s="29"/>
      <c r="AA30" s="29"/>
      <c r="AB30" s="29"/>
      <c r="AC30" s="29"/>
      <c r="AD30" s="29"/>
      <c r="AE30" s="29"/>
      <c r="AF30" s="29"/>
      <c r="AG30" s="29"/>
      <c r="AH30" s="29"/>
      <c r="AI30" s="29"/>
      <c r="AJ30" s="29"/>
      <c r="AK30" s="29"/>
      <c r="AL30" s="29"/>
      <c r="AN30" s="29"/>
      <c r="AO30" s="29"/>
      <c r="AP30" s="29"/>
      <c r="AQ30" s="29"/>
      <c r="AR30" s="29"/>
      <c r="AS30" s="29"/>
      <c r="AU30" s="29"/>
      <c r="AV30" s="29"/>
      <c r="AW30" s="29"/>
      <c r="AX30" s="29"/>
      <c r="AY30" s="29"/>
      <c r="AZ30" s="29"/>
      <c r="BA30" s="29"/>
      <c r="BB30" s="29"/>
      <c r="BC30" s="29"/>
      <c r="BD30" s="29"/>
      <c r="BE30" s="2" t="s">
        <v>78</v>
      </c>
      <c r="BF30" s="29">
        <f>BF33</f>
        <v>54265</v>
      </c>
      <c r="BG30" s="29"/>
      <c r="BH30" s="29"/>
      <c r="BI30" s="29"/>
      <c r="BJ30" s="29"/>
      <c r="BK30" s="29"/>
      <c r="BL30" s="29"/>
      <c r="BM30" s="29"/>
    </row>
    <row r="31" spans="2:65" ht="27.75" customHeight="1" thickBot="1">
      <c r="B31" s="212"/>
      <c r="C31" s="29"/>
      <c r="E31" s="29"/>
      <c r="F31" s="29"/>
      <c r="G31" s="29"/>
      <c r="H31" s="29"/>
      <c r="I31" s="29"/>
      <c r="J31" s="29"/>
      <c r="K31" s="29"/>
      <c r="L31" s="29"/>
      <c r="M31" s="29"/>
      <c r="N31" s="29"/>
      <c r="O31" s="29"/>
      <c r="P31" s="29"/>
      <c r="Q31" s="29"/>
      <c r="T31" s="29"/>
      <c r="U31" s="29"/>
      <c r="V31" s="110"/>
      <c r="W31" s="29"/>
      <c r="X31" s="211"/>
      <c r="Y31" s="211"/>
      <c r="Z31" s="29"/>
      <c r="AA31" s="29"/>
      <c r="AB31" s="29"/>
      <c r="AC31" s="29"/>
      <c r="AD31" s="29"/>
      <c r="AE31" s="29"/>
      <c r="AF31" s="29"/>
      <c r="AG31" s="29"/>
      <c r="AH31" s="29"/>
      <c r="AI31" s="29"/>
      <c r="AJ31" s="29"/>
      <c r="AK31" s="29"/>
      <c r="AL31" s="29"/>
      <c r="AN31" s="29"/>
      <c r="AO31" s="29"/>
      <c r="AP31" s="29"/>
      <c r="AQ31" s="29"/>
      <c r="AR31" s="29"/>
      <c r="AS31" s="29"/>
      <c r="AU31" s="29"/>
      <c r="AV31" s="29"/>
      <c r="AW31" s="29"/>
      <c r="AX31" s="29"/>
      <c r="AY31" s="29"/>
      <c r="AZ31" s="29"/>
      <c r="BA31" s="29"/>
      <c r="BB31" s="29"/>
      <c r="BC31" s="29"/>
      <c r="BD31" s="29"/>
      <c r="BE31" s="2" t="s">
        <v>79</v>
      </c>
      <c r="BF31" s="1">
        <v>55242</v>
      </c>
      <c r="BG31" s="29"/>
      <c r="BH31" s="29"/>
      <c r="BI31" s="29"/>
      <c r="BJ31" s="29"/>
      <c r="BK31" s="29"/>
      <c r="BL31" s="29"/>
      <c r="BM31" s="29"/>
    </row>
    <row r="32" spans="2:65" ht="27.75" customHeight="1">
      <c r="B32" s="212"/>
      <c r="C32" s="29"/>
      <c r="E32" s="29"/>
      <c r="F32" s="29"/>
      <c r="G32" s="29"/>
      <c r="H32" s="29"/>
      <c r="I32" s="29"/>
      <c r="J32" s="29"/>
      <c r="K32" s="29"/>
      <c r="L32" s="29"/>
      <c r="M32" s="29"/>
      <c r="N32" s="29"/>
      <c r="O32" s="29"/>
      <c r="P32" s="29"/>
      <c r="Q32" s="29"/>
      <c r="R32" s="213" t="s">
        <v>70</v>
      </c>
      <c r="S32" s="214" t="s">
        <v>71</v>
      </c>
      <c r="T32" s="29"/>
      <c r="U32" s="29"/>
      <c r="V32" s="110"/>
      <c r="W32" s="29"/>
      <c r="X32" s="211"/>
      <c r="Y32" s="211"/>
      <c r="Z32" s="29"/>
      <c r="AA32" s="29"/>
      <c r="AB32" s="29"/>
      <c r="AC32" s="29"/>
      <c r="AD32" s="29"/>
      <c r="AE32" s="29"/>
      <c r="AF32" s="29"/>
      <c r="AG32" s="29"/>
      <c r="AH32" s="29"/>
      <c r="AI32" s="29"/>
      <c r="AJ32" s="29"/>
      <c r="AK32" s="29"/>
      <c r="AL32" s="29"/>
      <c r="AN32" s="29"/>
      <c r="AO32" s="29"/>
      <c r="AP32" s="29"/>
      <c r="AQ32" s="29"/>
      <c r="AR32" s="29"/>
      <c r="AS32" s="29"/>
      <c r="AU32" s="29"/>
      <c r="AV32" s="29"/>
      <c r="AW32" s="29"/>
      <c r="AX32" s="29"/>
      <c r="AY32" s="29"/>
      <c r="AZ32" s="29"/>
      <c r="BA32" s="29"/>
      <c r="BB32" s="29"/>
      <c r="BC32" s="29"/>
      <c r="BD32" s="29"/>
      <c r="BE32" s="2" t="s">
        <v>80</v>
      </c>
      <c r="BF32" s="1">
        <v>-977</v>
      </c>
      <c r="BG32" s="29"/>
      <c r="BH32" s="29"/>
      <c r="BI32" s="29"/>
      <c r="BJ32" s="29"/>
      <c r="BK32" s="29"/>
      <c r="BL32" s="29"/>
      <c r="BM32" s="29"/>
    </row>
    <row r="33" spans="1:65" ht="27.75" customHeight="1" thickBot="1">
      <c r="B33" s="212"/>
      <c r="C33" s="29"/>
      <c r="E33" s="29"/>
      <c r="F33" s="211"/>
      <c r="G33" s="29"/>
      <c r="H33" s="29"/>
      <c r="I33" s="29"/>
      <c r="J33" s="29"/>
      <c r="K33" s="29"/>
      <c r="L33" s="29"/>
      <c r="M33" s="29"/>
      <c r="N33" s="29"/>
      <c r="O33" s="29"/>
      <c r="P33" s="29"/>
      <c r="Q33" s="29"/>
      <c r="R33" s="215" t="e">
        <f>R26+S26</f>
        <v>#REF!</v>
      </c>
      <c r="S33" s="216" t="e">
        <f>R33/G26</f>
        <v>#REF!</v>
      </c>
      <c r="T33" s="29"/>
      <c r="U33" s="29"/>
      <c r="V33" s="110"/>
      <c r="W33" s="29"/>
      <c r="X33" s="211"/>
      <c r="Y33" s="211"/>
      <c r="Z33" s="29"/>
      <c r="AA33" s="29"/>
      <c r="AB33" s="29"/>
      <c r="AC33" s="29"/>
      <c r="AD33" s="29"/>
      <c r="AE33" s="29"/>
      <c r="AF33" s="29"/>
      <c r="AG33" s="29"/>
      <c r="AH33" s="29"/>
      <c r="AI33" s="29"/>
      <c r="AJ33" s="29"/>
      <c r="AK33" s="29"/>
      <c r="AL33" s="29"/>
      <c r="AN33" s="29"/>
      <c r="AO33" s="29"/>
      <c r="AP33" s="29"/>
      <c r="AQ33" s="29"/>
      <c r="AR33" s="29"/>
      <c r="AS33" s="29"/>
      <c r="AU33" s="29"/>
      <c r="AV33" s="29"/>
      <c r="AW33" s="29"/>
      <c r="AX33" s="29"/>
      <c r="AY33" s="29"/>
      <c r="AZ33" s="29"/>
      <c r="BA33" s="29"/>
      <c r="BB33" s="29"/>
      <c r="BC33" s="29"/>
      <c r="BD33" s="29"/>
      <c r="BF33" s="1">
        <f>SUM(BF31:BF32)</f>
        <v>54265</v>
      </c>
      <c r="BG33" s="29"/>
      <c r="BH33" s="29"/>
      <c r="BI33" s="29"/>
      <c r="BJ33" s="29"/>
      <c r="BK33" s="29"/>
      <c r="BL33" s="29"/>
      <c r="BM33" s="29"/>
    </row>
    <row r="34" spans="1:65" ht="27.75" customHeight="1">
      <c r="B34" s="212"/>
      <c r="C34" s="29"/>
      <c r="E34" s="29"/>
      <c r="F34" s="211"/>
      <c r="G34" s="29"/>
      <c r="H34" s="29"/>
      <c r="I34" s="29"/>
      <c r="J34" s="29"/>
      <c r="K34" s="29"/>
      <c r="L34" s="29"/>
      <c r="M34" s="29"/>
      <c r="N34" s="29"/>
      <c r="O34" s="29"/>
      <c r="P34" s="29"/>
      <c r="Q34" s="29"/>
      <c r="T34" s="29"/>
      <c r="U34" s="29"/>
      <c r="V34" s="110"/>
      <c r="W34" s="29"/>
      <c r="X34" s="211"/>
      <c r="Y34" s="211"/>
      <c r="Z34" s="29"/>
      <c r="AA34" s="29"/>
      <c r="AB34" s="29"/>
      <c r="AC34" s="29"/>
      <c r="AD34" s="29"/>
      <c r="AE34" s="29"/>
      <c r="AF34" s="29"/>
      <c r="AG34" s="29"/>
      <c r="AH34" s="29"/>
      <c r="AI34" s="29"/>
      <c r="AJ34" s="29"/>
      <c r="AK34" s="29"/>
      <c r="AL34" s="29"/>
      <c r="AN34" s="29"/>
      <c r="AO34" s="29"/>
      <c r="AP34" s="29"/>
      <c r="AQ34" s="29"/>
      <c r="AR34" s="29"/>
      <c r="AS34" s="29"/>
      <c r="AU34" s="29"/>
      <c r="AV34" s="29"/>
      <c r="AW34" s="29"/>
      <c r="AX34" s="29"/>
      <c r="AY34" s="29"/>
      <c r="AZ34" s="29"/>
      <c r="BA34" s="29"/>
      <c r="BB34" s="29"/>
      <c r="BC34" s="29"/>
      <c r="BD34" s="29"/>
      <c r="BG34" s="29"/>
      <c r="BH34" s="29"/>
      <c r="BI34" s="29"/>
      <c r="BJ34" s="29"/>
      <c r="BK34" s="29"/>
      <c r="BL34" s="29"/>
      <c r="BM34" s="29"/>
    </row>
    <row r="35" spans="1:65" ht="27.75" customHeight="1">
      <c r="B35" s="212"/>
      <c r="C35" s="29"/>
      <c r="E35" s="29"/>
      <c r="F35" s="29"/>
      <c r="G35" s="29"/>
      <c r="H35" s="29"/>
      <c r="I35" s="29"/>
      <c r="J35" s="29"/>
      <c r="K35" s="29"/>
      <c r="L35" s="29"/>
      <c r="M35" s="29"/>
      <c r="N35" s="29"/>
      <c r="O35" s="29"/>
      <c r="P35" s="29"/>
      <c r="Q35" s="29"/>
      <c r="T35" s="29"/>
      <c r="U35" s="29"/>
      <c r="V35" s="110"/>
      <c r="W35" s="29"/>
      <c r="X35" s="211"/>
      <c r="Y35" s="211"/>
      <c r="Z35" s="29"/>
      <c r="AA35" s="29"/>
      <c r="AB35" s="29"/>
      <c r="AC35" s="29"/>
      <c r="AD35" s="29"/>
      <c r="AE35" s="29"/>
      <c r="AF35" s="29"/>
      <c r="AG35" s="29"/>
      <c r="AH35" s="29"/>
      <c r="AI35" s="29"/>
      <c r="AJ35" s="29"/>
      <c r="AK35" s="29"/>
      <c r="AL35" s="29"/>
      <c r="AN35" s="29"/>
      <c r="AO35" s="29"/>
      <c r="AP35" s="29"/>
      <c r="AQ35" s="29"/>
      <c r="AR35" s="29"/>
      <c r="AS35" s="29"/>
      <c r="AU35" s="29"/>
      <c r="AV35" s="29"/>
      <c r="AW35" s="29"/>
      <c r="AX35" s="29"/>
      <c r="AY35" s="29"/>
      <c r="AZ35" s="29"/>
      <c r="BA35" s="29"/>
      <c r="BB35" s="29"/>
      <c r="BC35" s="29"/>
      <c r="BD35" s="29"/>
      <c r="BF35" s="29"/>
      <c r="BG35" s="29"/>
      <c r="BH35" s="29"/>
      <c r="BI35" s="29"/>
      <c r="BJ35" s="29"/>
      <c r="BK35" s="29"/>
      <c r="BL35" s="29"/>
      <c r="BM35" s="29"/>
    </row>
    <row r="36" spans="1:65" ht="27.75" customHeight="1">
      <c r="B36" s="212"/>
      <c r="C36" s="29"/>
      <c r="E36" s="29"/>
      <c r="F36" s="29"/>
      <c r="G36" s="29"/>
      <c r="H36" s="29"/>
      <c r="I36" s="29"/>
      <c r="J36" s="29"/>
      <c r="K36" s="29"/>
      <c r="L36" s="29"/>
      <c r="M36" s="29"/>
      <c r="N36" s="29"/>
      <c r="O36" s="29"/>
      <c r="P36" s="29"/>
      <c r="Q36" s="29"/>
      <c r="T36" s="29"/>
      <c r="U36" s="29"/>
      <c r="V36" s="110"/>
      <c r="W36" s="29"/>
      <c r="X36" s="211"/>
      <c r="Y36" s="211"/>
      <c r="Z36" s="29"/>
      <c r="AA36" s="29"/>
      <c r="AB36" s="29"/>
      <c r="AC36" s="29"/>
      <c r="AD36" s="29"/>
      <c r="AE36" s="29"/>
      <c r="AF36" s="29"/>
      <c r="AG36" s="29"/>
      <c r="AH36" s="29"/>
      <c r="AI36" s="29"/>
      <c r="AJ36" s="29"/>
      <c r="AK36" s="29"/>
      <c r="AL36" s="29"/>
      <c r="AN36" s="29"/>
      <c r="AO36" s="29"/>
      <c r="AP36" s="29"/>
      <c r="AQ36" s="29"/>
      <c r="AR36" s="29"/>
      <c r="AS36" s="29"/>
      <c r="AU36" s="29"/>
      <c r="AV36" s="29"/>
      <c r="AW36" s="29"/>
      <c r="AX36" s="29"/>
      <c r="AY36" s="29"/>
      <c r="AZ36" s="29"/>
      <c r="BA36" s="29"/>
      <c r="BB36" s="29"/>
      <c r="BC36" s="29"/>
      <c r="BD36" s="29"/>
      <c r="BF36" s="29"/>
      <c r="BG36" s="29"/>
      <c r="BH36" s="29"/>
      <c r="BI36" s="29"/>
      <c r="BJ36" s="29"/>
      <c r="BK36" s="29"/>
      <c r="BL36" s="29"/>
      <c r="BM36" s="29"/>
    </row>
    <row r="37" spans="1:65" ht="27.75" customHeight="1">
      <c r="B37" s="212"/>
      <c r="C37" s="29"/>
      <c r="E37" s="29"/>
      <c r="F37" s="29"/>
      <c r="G37" s="29"/>
      <c r="H37" s="29"/>
      <c r="I37" s="29"/>
      <c r="J37" s="29"/>
      <c r="K37" s="29"/>
      <c r="L37" s="29"/>
      <c r="M37" s="29"/>
      <c r="N37" s="29"/>
      <c r="O37" s="29"/>
      <c r="P37" s="29"/>
      <c r="Q37" s="29"/>
      <c r="T37" s="29"/>
      <c r="U37" s="29"/>
      <c r="V37" s="110"/>
      <c r="W37" s="29"/>
      <c r="X37" s="211"/>
      <c r="Y37" s="211"/>
      <c r="Z37" s="29"/>
      <c r="AA37" s="29"/>
      <c r="AB37" s="29"/>
      <c r="AC37" s="29"/>
      <c r="AD37" s="29"/>
      <c r="AE37" s="29"/>
      <c r="AF37" s="29"/>
      <c r="AG37" s="29"/>
      <c r="AH37" s="29"/>
      <c r="AI37" s="29"/>
      <c r="AJ37" s="29"/>
      <c r="AK37" s="29"/>
      <c r="AL37" s="29"/>
      <c r="AN37" s="29"/>
      <c r="AO37" s="29"/>
      <c r="AP37" s="29"/>
      <c r="AQ37" s="29"/>
      <c r="AR37" s="29"/>
      <c r="AS37" s="29"/>
      <c r="AU37" s="29"/>
      <c r="AV37" s="29"/>
      <c r="AW37" s="29"/>
      <c r="AX37" s="29"/>
      <c r="AY37" s="29"/>
      <c r="AZ37" s="29"/>
      <c r="BA37" s="29"/>
      <c r="BB37" s="29"/>
      <c r="BC37" s="29"/>
      <c r="BD37" s="29"/>
      <c r="BF37" s="29"/>
      <c r="BG37" s="29"/>
      <c r="BH37" s="29"/>
      <c r="BI37" s="29"/>
      <c r="BJ37" s="29"/>
      <c r="BK37" s="29"/>
      <c r="BL37" s="29"/>
      <c r="BM37" s="29"/>
    </row>
    <row r="38" spans="1:65" ht="27.75" customHeight="1">
      <c r="B38" s="212"/>
      <c r="C38" s="29"/>
      <c r="E38" s="29"/>
      <c r="F38" s="29"/>
      <c r="G38" s="29"/>
      <c r="H38" s="29"/>
      <c r="I38" s="29"/>
      <c r="J38" s="29"/>
      <c r="K38" s="29"/>
      <c r="L38" s="29"/>
      <c r="M38" s="29"/>
      <c r="N38" s="29"/>
      <c r="O38" s="29"/>
      <c r="P38" s="29"/>
      <c r="Q38" s="29"/>
      <c r="T38" s="29"/>
      <c r="U38" s="29"/>
      <c r="V38" s="110"/>
      <c r="W38" s="29"/>
      <c r="X38" s="211"/>
      <c r="Y38" s="211"/>
      <c r="Z38" s="29"/>
      <c r="AA38" s="29"/>
      <c r="AB38" s="29"/>
      <c r="AC38" s="29"/>
      <c r="AD38" s="29"/>
      <c r="AE38" s="29"/>
      <c r="AF38" s="29"/>
      <c r="AG38" s="29"/>
      <c r="AH38" s="29"/>
      <c r="AI38" s="29"/>
      <c r="AJ38" s="29"/>
      <c r="AK38" s="29"/>
      <c r="AL38" s="29"/>
      <c r="AN38" s="29"/>
      <c r="AO38" s="29"/>
      <c r="AP38" s="29"/>
      <c r="AQ38" s="29"/>
      <c r="AR38" s="29"/>
      <c r="AS38" s="29"/>
      <c r="AU38" s="29"/>
      <c r="AV38" s="29"/>
      <c r="AW38" s="29"/>
      <c r="AX38" s="29"/>
      <c r="AY38" s="29"/>
      <c r="AZ38" s="29"/>
      <c r="BA38" s="29"/>
      <c r="BB38" s="29"/>
      <c r="BC38" s="29"/>
      <c r="BD38" s="29"/>
      <c r="BF38" s="29"/>
      <c r="BG38" s="29"/>
      <c r="BH38" s="29"/>
      <c r="BI38" s="29"/>
      <c r="BJ38" s="29"/>
      <c r="BK38" s="29"/>
      <c r="BL38" s="29"/>
      <c r="BM38" s="29"/>
    </row>
    <row r="39" spans="1:65" ht="27.75" customHeight="1">
      <c r="B39" s="212"/>
      <c r="C39" s="29"/>
      <c r="E39" s="29"/>
      <c r="F39" s="29"/>
      <c r="G39" s="29"/>
      <c r="H39" s="29"/>
      <c r="I39" s="29"/>
      <c r="J39" s="29"/>
      <c r="K39" s="29"/>
      <c r="L39" s="29"/>
      <c r="M39" s="29"/>
      <c r="N39" s="29"/>
      <c r="O39" s="29"/>
      <c r="P39" s="29"/>
      <c r="Q39" s="29"/>
      <c r="T39" s="29"/>
      <c r="U39" s="29"/>
      <c r="V39" s="110"/>
      <c r="W39" s="29"/>
      <c r="X39" s="211"/>
      <c r="Y39" s="211"/>
      <c r="Z39" s="29"/>
      <c r="AA39" s="29"/>
      <c r="AB39" s="29"/>
      <c r="AC39" s="29"/>
      <c r="AD39" s="29"/>
      <c r="AE39" s="29"/>
      <c r="AF39" s="29"/>
      <c r="AG39" s="29"/>
      <c r="AH39" s="29"/>
      <c r="AI39" s="29"/>
      <c r="AJ39" s="29"/>
      <c r="AK39" s="29"/>
      <c r="AL39" s="29"/>
      <c r="AN39" s="29"/>
      <c r="AO39" s="29"/>
      <c r="AP39" s="29"/>
      <c r="AQ39" s="29"/>
      <c r="AR39" s="29"/>
      <c r="AS39" s="29"/>
      <c r="AU39" s="29"/>
      <c r="AV39" s="29"/>
      <c r="AW39" s="29"/>
      <c r="AX39" s="29"/>
      <c r="AY39" s="29"/>
      <c r="AZ39" s="29"/>
      <c r="BA39" s="29"/>
      <c r="BB39" s="29"/>
      <c r="BC39" s="29"/>
      <c r="BD39" s="29"/>
      <c r="BF39" s="29"/>
      <c r="BG39" s="29"/>
      <c r="BH39" s="29"/>
      <c r="BI39" s="29"/>
      <c r="BJ39" s="29"/>
      <c r="BK39" s="29"/>
      <c r="BL39" s="29"/>
      <c r="BM39" s="29"/>
    </row>
    <row r="40" spans="1:65" ht="27.75" customHeight="1">
      <c r="A40" s="1" t="s">
        <v>119</v>
      </c>
      <c r="B40" s="212"/>
      <c r="C40" s="29"/>
      <c r="E40" s="29"/>
      <c r="F40" s="29"/>
      <c r="G40" s="29"/>
      <c r="H40" s="29"/>
      <c r="I40" s="29"/>
      <c r="J40" s="29"/>
      <c r="K40" s="29"/>
      <c r="L40" s="29"/>
      <c r="M40" s="29"/>
      <c r="N40" s="29"/>
      <c r="O40" s="29"/>
      <c r="P40" s="29"/>
      <c r="Q40" s="29"/>
      <c r="T40" s="29"/>
      <c r="U40" s="29"/>
      <c r="V40" s="110"/>
      <c r="W40" s="29"/>
      <c r="X40" s="211"/>
      <c r="Y40" s="211"/>
      <c r="Z40" s="29"/>
      <c r="AA40" s="29"/>
      <c r="AB40" s="29"/>
      <c r="AC40" s="29"/>
      <c r="AD40" s="29"/>
      <c r="AE40" s="29"/>
      <c r="AF40" s="29"/>
      <c r="AG40" s="29"/>
      <c r="AH40" s="29"/>
      <c r="AI40" s="29"/>
      <c r="AJ40" s="29"/>
      <c r="AK40" s="29"/>
      <c r="AL40" s="29"/>
      <c r="AN40" s="29"/>
      <c r="AO40" s="29"/>
      <c r="AP40" s="29"/>
      <c r="AQ40" s="29"/>
      <c r="AR40" s="29"/>
      <c r="AS40" s="29"/>
      <c r="AU40" s="29"/>
      <c r="AV40" s="29"/>
      <c r="AW40" s="29"/>
      <c r="AX40" s="29"/>
      <c r="AY40" s="29"/>
      <c r="AZ40" s="29"/>
      <c r="BA40" s="29"/>
      <c r="BB40" s="29"/>
      <c r="BC40" s="29"/>
      <c r="BD40" s="29"/>
      <c r="BF40" s="29"/>
      <c r="BG40" s="29"/>
      <c r="BH40" s="29"/>
      <c r="BI40" s="29"/>
      <c r="BJ40" s="29"/>
      <c r="BK40" s="29"/>
      <c r="BL40" s="29"/>
      <c r="BM40" s="29"/>
    </row>
    <row r="41" spans="1:65" ht="27.75" customHeight="1">
      <c r="B41" s="212"/>
      <c r="C41" s="29"/>
      <c r="E41" s="29"/>
      <c r="F41" s="29"/>
      <c r="G41" s="29"/>
      <c r="H41" s="29"/>
      <c r="I41" s="29"/>
      <c r="J41" s="29"/>
      <c r="K41" s="29"/>
      <c r="L41" s="29"/>
      <c r="M41" s="29"/>
      <c r="N41" s="29"/>
      <c r="O41" s="29"/>
      <c r="P41" s="29"/>
      <c r="Q41" s="29"/>
      <c r="T41" s="29"/>
      <c r="U41" s="29"/>
      <c r="V41" s="110"/>
      <c r="W41" s="29"/>
      <c r="X41" s="211"/>
      <c r="Y41" s="211"/>
      <c r="Z41" s="29"/>
      <c r="AA41" s="29"/>
      <c r="AB41" s="29"/>
      <c r="AC41" s="29"/>
      <c r="AD41" s="29"/>
      <c r="AE41" s="29"/>
      <c r="AF41" s="29"/>
      <c r="AG41" s="29"/>
      <c r="AH41" s="29"/>
      <c r="AI41" s="29"/>
      <c r="AJ41" s="29"/>
      <c r="AK41" s="29"/>
      <c r="AL41" s="29"/>
      <c r="AN41" s="29"/>
      <c r="AO41" s="29"/>
      <c r="AP41" s="29"/>
      <c r="AQ41" s="29"/>
      <c r="AR41" s="29"/>
      <c r="AS41" s="29"/>
      <c r="AU41" s="29"/>
      <c r="AV41" s="29"/>
      <c r="AW41" s="29"/>
      <c r="AX41" s="29"/>
      <c r="AY41" s="29"/>
      <c r="AZ41" s="29"/>
      <c r="BA41" s="29"/>
      <c r="BB41" s="29"/>
      <c r="BC41" s="29"/>
      <c r="BD41" s="29"/>
      <c r="BF41" s="29"/>
      <c r="BG41" s="29"/>
      <c r="BH41" s="29"/>
      <c r="BI41" s="29"/>
      <c r="BJ41" s="29"/>
      <c r="BK41" s="29"/>
      <c r="BL41" s="29"/>
      <c r="BM41" s="29"/>
    </row>
    <row r="42" spans="1:65" ht="27.75" customHeight="1">
      <c r="B42" s="212"/>
      <c r="C42" s="29"/>
      <c r="E42" s="29"/>
      <c r="F42" s="29"/>
      <c r="G42" s="29"/>
      <c r="H42" s="29"/>
      <c r="I42" s="29"/>
      <c r="J42" s="29"/>
      <c r="K42" s="29"/>
      <c r="L42" s="29"/>
      <c r="M42" s="29"/>
      <c r="N42" s="29"/>
      <c r="O42" s="29"/>
      <c r="P42" s="29"/>
      <c r="Q42" s="29"/>
      <c r="T42" s="29"/>
      <c r="U42" s="29"/>
      <c r="V42" s="110"/>
      <c r="W42" s="29"/>
      <c r="X42" s="211"/>
      <c r="Y42" s="211"/>
      <c r="Z42" s="29"/>
      <c r="AA42" s="29"/>
      <c r="AB42" s="29"/>
      <c r="AC42" s="29"/>
      <c r="AD42" s="29"/>
      <c r="AE42" s="29"/>
      <c r="AF42" s="29"/>
      <c r="AG42" s="29"/>
      <c r="AH42" s="29"/>
      <c r="AI42" s="29"/>
      <c r="AJ42" s="29"/>
      <c r="AK42" s="29"/>
      <c r="AL42" s="29"/>
      <c r="AN42" s="29"/>
      <c r="AO42" s="29"/>
      <c r="AP42" s="29"/>
      <c r="AQ42" s="29"/>
      <c r="AR42" s="29"/>
      <c r="AS42" s="29"/>
      <c r="AU42" s="29"/>
      <c r="AV42" s="29"/>
      <c r="AW42" s="29"/>
      <c r="AX42" s="29"/>
      <c r="AY42" s="29"/>
      <c r="AZ42" s="29"/>
      <c r="BA42" s="29"/>
      <c r="BB42" s="29"/>
      <c r="BC42" s="29"/>
      <c r="BD42" s="29"/>
      <c r="BF42" s="29"/>
      <c r="BG42" s="29"/>
      <c r="BH42" s="29"/>
      <c r="BI42" s="29"/>
      <c r="BJ42" s="29"/>
      <c r="BK42" s="29"/>
      <c r="BL42" s="29"/>
      <c r="BM42" s="29"/>
    </row>
    <row r="43" spans="1:65" ht="27.75" customHeight="1">
      <c r="B43" s="212"/>
      <c r="C43" s="29"/>
      <c r="E43" s="29"/>
      <c r="F43" s="29"/>
      <c r="G43" s="29"/>
      <c r="H43" s="29"/>
      <c r="I43" s="29"/>
      <c r="J43" s="29"/>
      <c r="K43" s="29"/>
      <c r="L43" s="29"/>
      <c r="M43" s="29"/>
      <c r="N43" s="29"/>
      <c r="O43" s="29"/>
      <c r="P43" s="29"/>
      <c r="Q43" s="29"/>
      <c r="T43" s="29"/>
      <c r="U43" s="29"/>
      <c r="V43" s="110"/>
      <c r="W43" s="29"/>
      <c r="X43" s="211"/>
      <c r="Y43" s="211"/>
      <c r="Z43" s="29"/>
      <c r="AA43" s="29"/>
      <c r="AB43" s="29"/>
      <c r="AC43" s="29"/>
      <c r="AD43" s="29"/>
      <c r="AE43" s="29"/>
      <c r="AF43" s="29"/>
      <c r="AG43" s="29"/>
      <c r="AH43" s="29"/>
      <c r="AI43" s="29"/>
      <c r="AJ43" s="29"/>
      <c r="AK43" s="29"/>
      <c r="AL43" s="29"/>
      <c r="AN43" s="29"/>
      <c r="AO43" s="29"/>
      <c r="AP43" s="29"/>
      <c r="AQ43" s="29"/>
      <c r="AR43" s="29"/>
      <c r="AS43" s="29"/>
      <c r="AU43" s="29"/>
      <c r="AV43" s="29"/>
      <c r="AW43" s="29"/>
      <c r="AX43" s="29"/>
      <c r="AY43" s="29"/>
      <c r="AZ43" s="29"/>
      <c r="BA43" s="29"/>
      <c r="BB43" s="29"/>
      <c r="BC43" s="29"/>
      <c r="BD43" s="29"/>
      <c r="BF43" s="29"/>
      <c r="BG43" s="29"/>
      <c r="BH43" s="29"/>
      <c r="BI43" s="29"/>
      <c r="BJ43" s="29"/>
      <c r="BK43" s="29"/>
      <c r="BL43" s="29"/>
      <c r="BM43" s="29"/>
    </row>
    <row r="44" spans="1:65" ht="27.75" customHeight="1">
      <c r="B44" s="212"/>
      <c r="C44" s="29"/>
      <c r="E44" s="29"/>
      <c r="F44" s="29"/>
      <c r="G44" s="29"/>
      <c r="H44" s="29"/>
      <c r="I44" s="29"/>
      <c r="J44" s="29"/>
      <c r="K44" s="29"/>
      <c r="L44" s="29"/>
      <c r="M44" s="29"/>
      <c r="N44" s="29"/>
      <c r="O44" s="29"/>
      <c r="P44" s="29"/>
      <c r="Q44" s="29"/>
      <c r="T44" s="29"/>
      <c r="U44" s="29"/>
      <c r="V44" s="110"/>
      <c r="W44" s="29"/>
      <c r="X44" s="211"/>
      <c r="Y44" s="211"/>
      <c r="Z44" s="29"/>
      <c r="AA44" s="29"/>
      <c r="AB44" s="29"/>
      <c r="AC44" s="29"/>
      <c r="AD44" s="29"/>
      <c r="AE44" s="29"/>
      <c r="AF44" s="29"/>
      <c r="AG44" s="29"/>
      <c r="AH44" s="29"/>
      <c r="AI44" s="29"/>
      <c r="AJ44" s="29"/>
      <c r="AK44" s="29"/>
      <c r="AL44" s="29"/>
      <c r="AN44" s="29"/>
      <c r="AO44" s="29"/>
      <c r="AP44" s="29"/>
      <c r="AQ44" s="29"/>
      <c r="AR44" s="29"/>
      <c r="AS44" s="29"/>
      <c r="AU44" s="29"/>
      <c r="AV44" s="29"/>
      <c r="AW44" s="29"/>
      <c r="AX44" s="29"/>
      <c r="AY44" s="29"/>
      <c r="AZ44" s="29"/>
      <c r="BA44" s="29"/>
      <c r="BB44" s="29"/>
      <c r="BC44" s="29"/>
      <c r="BD44" s="29"/>
      <c r="BF44" s="29"/>
      <c r="BG44" s="29"/>
      <c r="BH44" s="29"/>
      <c r="BI44" s="29"/>
      <c r="BJ44" s="29"/>
      <c r="BK44" s="29"/>
      <c r="BL44" s="29"/>
      <c r="BM44" s="29"/>
    </row>
    <row r="45" spans="1:65" ht="27.75" customHeight="1">
      <c r="B45" s="210"/>
      <c r="C45" s="29"/>
      <c r="D45" s="29"/>
      <c r="E45" s="29"/>
      <c r="F45" s="29"/>
      <c r="G45" s="29"/>
      <c r="H45" s="29"/>
      <c r="I45" s="29"/>
      <c r="J45" s="29"/>
      <c r="K45" s="29"/>
      <c r="L45" s="29"/>
      <c r="M45" s="29"/>
      <c r="N45" s="29"/>
      <c r="O45" s="29"/>
      <c r="P45" s="29"/>
      <c r="Q45" s="29"/>
      <c r="T45" s="29"/>
      <c r="U45" s="29"/>
      <c r="V45" s="110"/>
      <c r="W45" s="29"/>
      <c r="X45" s="211"/>
      <c r="Y45" s="211"/>
      <c r="Z45" s="29"/>
      <c r="AA45" s="29"/>
      <c r="AB45" s="29"/>
      <c r="AC45" s="29"/>
      <c r="AD45" s="29"/>
      <c r="AE45" s="29"/>
      <c r="AF45" s="29"/>
      <c r="AG45" s="29"/>
      <c r="AH45" s="29"/>
      <c r="AI45" s="29"/>
      <c r="AJ45" s="29"/>
      <c r="AK45" s="29"/>
      <c r="AL45" s="29"/>
      <c r="AN45" s="29"/>
      <c r="AO45" s="29"/>
      <c r="AP45" s="29"/>
      <c r="AQ45" s="29"/>
      <c r="AR45" s="29"/>
      <c r="AS45" s="29"/>
      <c r="AU45" s="29"/>
      <c r="AV45" s="29"/>
      <c r="AW45" s="29"/>
      <c r="AX45" s="29"/>
      <c r="AY45" s="29"/>
      <c r="AZ45" s="29"/>
      <c r="BA45" s="29"/>
      <c r="BB45" s="29"/>
      <c r="BC45" s="29"/>
      <c r="BD45" s="29"/>
      <c r="BG45" s="29"/>
      <c r="BH45" s="29">
        <f>BH49</f>
        <v>29148</v>
      </c>
      <c r="BI45" s="29"/>
      <c r="BJ45" s="29"/>
      <c r="BK45" s="29">
        <f>BK49</f>
        <v>29148</v>
      </c>
      <c r="BL45" s="29"/>
      <c r="BM45" s="29"/>
    </row>
    <row r="46" spans="1:65" ht="27" customHeight="1">
      <c r="A46" s="1" t="s">
        <v>120</v>
      </c>
      <c r="B46" s="211"/>
      <c r="C46" s="211"/>
      <c r="D46" s="211"/>
      <c r="E46" s="211"/>
      <c r="F46" s="211"/>
      <c r="G46" s="211"/>
      <c r="H46" s="211"/>
      <c r="I46" s="211"/>
      <c r="J46" s="211"/>
      <c r="K46" s="211"/>
      <c r="L46" s="211"/>
      <c r="M46" s="211"/>
      <c r="N46" s="211"/>
      <c r="O46" s="211"/>
      <c r="P46" s="211"/>
      <c r="Q46" s="211"/>
    </row>
    <row r="47" spans="1:65">
      <c r="B47" s="211"/>
      <c r="C47" s="211"/>
      <c r="D47" s="211"/>
      <c r="E47" s="211"/>
      <c r="F47" s="211"/>
      <c r="G47" s="211"/>
      <c r="H47" s="211"/>
      <c r="I47" s="211"/>
      <c r="J47" s="211"/>
      <c r="K47" s="211"/>
      <c r="L47" s="211"/>
      <c r="M47" s="211"/>
      <c r="N47" s="211"/>
      <c r="O47" s="211"/>
      <c r="P47" s="211"/>
      <c r="Q47" s="211"/>
      <c r="BH47" s="1">
        <v>60246</v>
      </c>
      <c r="BK47" s="1">
        <v>60246</v>
      </c>
    </row>
    <row r="48" spans="1:65">
      <c r="B48" s="211"/>
      <c r="C48" s="211"/>
      <c r="D48" s="221"/>
      <c r="E48" s="221"/>
      <c r="F48" s="211"/>
      <c r="G48" s="221"/>
      <c r="H48" s="221"/>
      <c r="I48" s="221"/>
      <c r="J48" s="221"/>
      <c r="K48" s="221"/>
      <c r="L48" s="221"/>
      <c r="M48" s="221"/>
      <c r="N48" s="211"/>
      <c r="O48" s="211"/>
      <c r="P48" s="211"/>
      <c r="Q48" s="211"/>
      <c r="BH48" s="1">
        <f>-(18444+7974+4680)</f>
        <v>-31098</v>
      </c>
      <c r="BK48" s="1">
        <f>-(18444+7974+4680)</f>
        <v>-31098</v>
      </c>
    </row>
    <row r="49" spans="1:63" ht="21.75" customHeight="1">
      <c r="B49" s="211"/>
      <c r="C49" s="211"/>
      <c r="D49" s="211"/>
      <c r="E49" s="211"/>
      <c r="F49" s="211"/>
      <c r="G49" s="211"/>
      <c r="H49" s="211"/>
      <c r="I49" s="245"/>
      <c r="J49" s="211"/>
      <c r="K49" s="245"/>
      <c r="L49" s="211"/>
      <c r="M49" s="246"/>
      <c r="N49" s="211"/>
      <c r="O49" s="211"/>
      <c r="P49" s="211"/>
      <c r="Q49" s="211"/>
      <c r="BH49" s="1">
        <f>SUM(BH47:BH48)</f>
        <v>29148</v>
      </c>
      <c r="BK49" s="1">
        <f>SUM(BK47:BK48)</f>
        <v>29148</v>
      </c>
    </row>
    <row r="50" spans="1:63" ht="21.75" customHeight="1">
      <c r="B50" s="211"/>
      <c r="C50" s="211"/>
      <c r="D50" s="211"/>
      <c r="E50" s="211"/>
      <c r="F50" s="211"/>
      <c r="G50" s="211"/>
      <c r="H50" s="211"/>
      <c r="I50" s="245"/>
      <c r="J50" s="211"/>
      <c r="K50" s="245"/>
      <c r="L50" s="211"/>
      <c r="M50" s="246"/>
      <c r="N50" s="211"/>
      <c r="O50" s="211"/>
      <c r="P50" s="211"/>
      <c r="Q50" s="211"/>
    </row>
    <row r="51" spans="1:63" ht="21.75" customHeight="1">
      <c r="A51" s="1" t="s">
        <v>119</v>
      </c>
      <c r="B51" s="211"/>
      <c r="C51" s="211"/>
      <c r="D51" s="211"/>
      <c r="E51" s="211"/>
      <c r="F51" s="211"/>
      <c r="G51" s="211"/>
      <c r="H51" s="211"/>
      <c r="I51" s="245"/>
      <c r="J51" s="211"/>
      <c r="K51" s="245"/>
      <c r="L51" s="211"/>
      <c r="M51" s="211"/>
      <c r="N51" s="211"/>
      <c r="O51" s="211"/>
      <c r="P51" s="211"/>
      <c r="Q51" s="211"/>
    </row>
    <row r="52" spans="1:63" ht="21.75" customHeight="1">
      <c r="B52" s="211"/>
      <c r="C52" s="211"/>
      <c r="D52" s="211"/>
      <c r="E52" s="211"/>
      <c r="F52" s="221"/>
      <c r="G52" s="211"/>
      <c r="H52" s="211"/>
      <c r="I52" s="245"/>
      <c r="J52" s="211"/>
      <c r="K52" s="245"/>
      <c r="L52" s="211"/>
      <c r="M52" s="211"/>
      <c r="N52" s="211"/>
      <c r="O52" s="211"/>
      <c r="P52" s="211"/>
      <c r="Q52" s="211"/>
    </row>
    <row r="53" spans="1:63" ht="21.75" customHeight="1">
      <c r="B53" s="211"/>
      <c r="C53" s="211"/>
      <c r="D53" s="211"/>
      <c r="E53" s="211"/>
      <c r="F53" s="245"/>
      <c r="G53" s="211"/>
      <c r="H53" s="211"/>
      <c r="I53" s="245"/>
      <c r="J53" s="211"/>
      <c r="K53" s="245"/>
      <c r="L53" s="211"/>
      <c r="M53" s="211"/>
      <c r="N53" s="211"/>
      <c r="O53" s="211"/>
      <c r="P53" s="211"/>
      <c r="Q53" s="211"/>
    </row>
    <row r="54" spans="1:63" ht="21.75" customHeight="1">
      <c r="B54" s="211"/>
      <c r="C54" s="211"/>
      <c r="D54" s="211"/>
      <c r="E54" s="211"/>
      <c r="F54" s="245"/>
      <c r="G54" s="211"/>
      <c r="H54" s="211"/>
      <c r="I54" s="245"/>
      <c r="J54" s="211"/>
      <c r="K54" s="247"/>
      <c r="L54" s="211"/>
      <c r="M54" s="211"/>
      <c r="N54" s="211"/>
      <c r="O54" s="211"/>
      <c r="P54" s="211"/>
      <c r="Q54" s="211"/>
    </row>
    <row r="55" spans="1:63">
      <c r="B55" s="211"/>
      <c r="C55" s="211"/>
      <c r="D55" s="211"/>
      <c r="E55" s="211"/>
      <c r="F55" s="245"/>
      <c r="G55" s="211"/>
      <c r="H55" s="211"/>
      <c r="I55" s="211"/>
      <c r="J55" s="211"/>
      <c r="K55" s="211"/>
      <c r="L55" s="211"/>
      <c r="M55" s="211"/>
      <c r="N55" s="211"/>
      <c r="O55" s="211"/>
      <c r="P55" s="211"/>
      <c r="Q55" s="211"/>
    </row>
    <row r="56" spans="1:63">
      <c r="B56" s="211"/>
      <c r="C56" s="211"/>
      <c r="D56" s="211"/>
      <c r="E56" s="211"/>
      <c r="F56" s="245"/>
      <c r="G56" s="211"/>
      <c r="H56" s="211"/>
      <c r="I56" s="211"/>
      <c r="J56" s="211"/>
      <c r="K56" s="211"/>
      <c r="L56" s="211"/>
      <c r="M56" s="211"/>
      <c r="N56" s="211"/>
      <c r="O56" s="211"/>
      <c r="P56" s="211"/>
      <c r="Q56" s="211"/>
    </row>
    <row r="57" spans="1:63">
      <c r="B57" s="211"/>
      <c r="C57" s="211"/>
      <c r="D57" s="211"/>
      <c r="E57" s="211"/>
      <c r="F57" s="245"/>
      <c r="G57" s="211"/>
      <c r="H57" s="211"/>
      <c r="I57" s="211"/>
      <c r="J57" s="211"/>
      <c r="K57" s="211"/>
      <c r="L57" s="211"/>
      <c r="M57" s="211"/>
      <c r="N57" s="211"/>
      <c r="O57" s="211"/>
      <c r="P57" s="211"/>
      <c r="Q57" s="211"/>
    </row>
    <row r="58" spans="1:63">
      <c r="B58" s="211"/>
      <c r="C58" s="211"/>
      <c r="D58" s="211"/>
      <c r="E58" s="211"/>
      <c r="F58" s="211"/>
      <c r="G58" s="211"/>
      <c r="H58" s="211"/>
      <c r="I58" s="211"/>
      <c r="J58" s="211"/>
      <c r="K58" s="211"/>
      <c r="L58" s="211"/>
      <c r="M58" s="211"/>
      <c r="N58" s="211"/>
      <c r="O58" s="211"/>
      <c r="P58" s="211"/>
      <c r="Q58" s="211"/>
    </row>
    <row r="59" spans="1:63">
      <c r="B59" s="211"/>
      <c r="C59" s="211"/>
      <c r="D59" s="211"/>
      <c r="E59" s="211"/>
      <c r="F59" s="211"/>
      <c r="G59" s="211"/>
      <c r="H59" s="211"/>
      <c r="I59" s="211"/>
      <c r="J59" s="211"/>
      <c r="K59" s="211"/>
      <c r="L59" s="211"/>
      <c r="M59" s="211"/>
      <c r="N59" s="211"/>
      <c r="O59" s="211"/>
      <c r="P59" s="211"/>
      <c r="Q59" s="211"/>
      <c r="R59" s="29"/>
      <c r="S59" s="29"/>
      <c r="T59" s="29"/>
      <c r="U59" s="29"/>
      <c r="V59" s="29"/>
      <c r="W59" s="29"/>
      <c r="X59" s="29"/>
      <c r="Y59" s="29"/>
      <c r="Z59" s="29"/>
    </row>
    <row r="60" spans="1:63">
      <c r="B60" s="211"/>
      <c r="C60" s="211"/>
      <c r="D60" s="211"/>
      <c r="E60" s="211"/>
      <c r="F60" s="211"/>
      <c r="G60" s="211"/>
      <c r="H60" s="211"/>
      <c r="I60" s="211"/>
      <c r="J60" s="211"/>
      <c r="K60" s="211"/>
      <c r="L60" s="211"/>
      <c r="M60" s="211"/>
      <c r="N60" s="211"/>
      <c r="O60" s="211"/>
      <c r="P60" s="211"/>
      <c r="Q60" s="211"/>
      <c r="R60" s="29"/>
      <c r="S60" s="29"/>
      <c r="T60" s="29"/>
      <c r="U60" s="29"/>
      <c r="V60" s="29"/>
      <c r="W60" s="29"/>
      <c r="X60" s="29"/>
      <c r="Y60" s="29"/>
      <c r="Z60" s="29"/>
    </row>
    <row r="61" spans="1:63">
      <c r="I61" s="29"/>
      <c r="J61" s="29"/>
      <c r="K61" s="29"/>
      <c r="L61" s="29"/>
      <c r="M61" s="29"/>
      <c r="N61" s="29"/>
      <c r="O61" s="29"/>
      <c r="P61" s="29"/>
      <c r="Q61" s="29"/>
      <c r="R61" s="29"/>
      <c r="S61" s="29"/>
      <c r="T61" s="29"/>
      <c r="U61" s="29"/>
      <c r="V61" s="29"/>
      <c r="W61" s="29"/>
      <c r="X61" s="29"/>
      <c r="Y61" s="29"/>
      <c r="Z61" s="29"/>
    </row>
    <row r="62" spans="1:63">
      <c r="I62" s="29"/>
      <c r="J62" s="29"/>
      <c r="K62" s="29"/>
      <c r="L62" s="29"/>
      <c r="M62" s="29"/>
      <c r="N62" s="29"/>
      <c r="O62" s="29"/>
      <c r="P62" s="29"/>
      <c r="Q62" s="29"/>
      <c r="R62" s="29"/>
      <c r="S62" s="29"/>
      <c r="T62" s="29"/>
      <c r="U62" s="29"/>
      <c r="V62" s="29"/>
      <c r="W62" s="29"/>
      <c r="X62" s="29"/>
      <c r="Y62" s="29"/>
      <c r="Z62" s="29"/>
    </row>
    <row r="63" spans="1:63">
      <c r="I63" s="29"/>
      <c r="J63" s="29"/>
      <c r="K63" s="29"/>
      <c r="L63" s="29"/>
      <c r="M63" s="29"/>
      <c r="N63" s="29"/>
      <c r="O63" s="29"/>
      <c r="P63" s="29"/>
      <c r="Q63" s="29"/>
      <c r="R63" s="29"/>
      <c r="S63" s="29"/>
      <c r="T63" s="29"/>
      <c r="U63" s="29"/>
      <c r="V63" s="29"/>
      <c r="W63" s="29"/>
      <c r="X63" s="29"/>
      <c r="Y63" s="29"/>
      <c r="Z63" s="29"/>
    </row>
    <row r="64" spans="1:63">
      <c r="I64" s="29"/>
      <c r="J64" s="29"/>
      <c r="K64" s="29"/>
      <c r="L64" s="29"/>
      <c r="M64" s="29"/>
      <c r="N64" s="29"/>
      <c r="O64" s="29"/>
      <c r="P64" s="29"/>
      <c r="Q64" s="29"/>
      <c r="R64" s="29"/>
      <c r="S64" s="29"/>
      <c r="T64" s="29"/>
      <c r="U64" s="29"/>
      <c r="V64" s="29"/>
      <c r="W64" s="29"/>
      <c r="X64" s="29"/>
      <c r="Y64" s="29"/>
      <c r="Z64" s="29"/>
    </row>
    <row r="65" spans="9:26">
      <c r="I65" s="29"/>
      <c r="J65" s="29"/>
      <c r="K65" s="29"/>
      <c r="L65" s="29"/>
      <c r="M65" s="29"/>
      <c r="N65" s="29"/>
      <c r="O65" s="29"/>
      <c r="P65" s="29"/>
      <c r="Q65" s="29"/>
      <c r="R65" s="29"/>
      <c r="S65" s="29"/>
      <c r="T65" s="29"/>
      <c r="U65" s="29"/>
      <c r="V65" s="29"/>
      <c r="W65" s="29"/>
      <c r="X65" s="29"/>
      <c r="Y65" s="29"/>
      <c r="Z65" s="29"/>
    </row>
    <row r="66" spans="9:26">
      <c r="I66" s="29"/>
      <c r="J66" s="29"/>
      <c r="K66" s="29"/>
      <c r="L66" s="29"/>
      <c r="M66" s="29"/>
      <c r="N66" s="29"/>
      <c r="O66" s="29"/>
      <c r="P66" s="29"/>
      <c r="Q66" s="29"/>
      <c r="R66" s="29"/>
      <c r="S66" s="29"/>
      <c r="T66" s="29"/>
      <c r="U66" s="29"/>
      <c r="V66" s="29"/>
      <c r="W66" s="29"/>
      <c r="X66" s="29"/>
      <c r="Y66" s="29"/>
      <c r="Z66" s="29"/>
    </row>
    <row r="67" spans="9:26">
      <c r="I67" s="29"/>
      <c r="J67" s="29"/>
      <c r="K67" s="29"/>
      <c r="L67" s="29"/>
      <c r="M67" s="29"/>
      <c r="N67" s="29"/>
      <c r="O67" s="29"/>
      <c r="P67" s="29"/>
      <c r="Q67" s="29"/>
      <c r="R67" s="29"/>
      <c r="S67" s="29"/>
      <c r="T67" s="29"/>
      <c r="U67" s="29"/>
      <c r="V67" s="29"/>
      <c r="W67" s="29"/>
      <c r="X67" s="29"/>
      <c r="Y67" s="29"/>
      <c r="Z67" s="29"/>
    </row>
    <row r="68" spans="9:26">
      <c r="I68" s="29"/>
      <c r="J68" s="29"/>
      <c r="K68" s="29"/>
      <c r="L68" s="29"/>
      <c r="M68" s="29"/>
      <c r="N68" s="29"/>
      <c r="O68" s="29"/>
      <c r="P68" s="29"/>
      <c r="Q68" s="29"/>
      <c r="R68" s="29"/>
      <c r="S68" s="29"/>
      <c r="T68" s="29"/>
      <c r="U68" s="29"/>
      <c r="V68" s="29"/>
      <c r="W68" s="29"/>
      <c r="X68" s="29"/>
      <c r="Y68" s="29"/>
      <c r="Z68" s="29"/>
    </row>
    <row r="69" spans="9:26">
      <c r="I69" s="29"/>
      <c r="J69" s="29"/>
      <c r="K69" s="29"/>
      <c r="L69" s="29"/>
      <c r="M69" s="29"/>
      <c r="N69" s="29"/>
      <c r="O69" s="29"/>
      <c r="P69" s="29"/>
      <c r="Q69" s="29"/>
      <c r="R69" s="29"/>
      <c r="S69" s="29"/>
      <c r="T69" s="29"/>
      <c r="U69" s="29"/>
      <c r="V69" s="29"/>
      <c r="W69" s="29"/>
      <c r="X69" s="29"/>
      <c r="Y69" s="29"/>
      <c r="Z69" s="29"/>
    </row>
    <row r="70" spans="9:26">
      <c r="I70" s="29"/>
      <c r="J70" s="29"/>
      <c r="K70" s="29"/>
      <c r="L70" s="29"/>
      <c r="M70" s="29"/>
      <c r="N70" s="29"/>
      <c r="O70" s="29"/>
      <c r="P70" s="29"/>
      <c r="Q70" s="29"/>
      <c r="R70" s="29"/>
      <c r="S70" s="29"/>
      <c r="T70" s="29"/>
      <c r="U70" s="29"/>
      <c r="V70" s="29"/>
      <c r="W70" s="29"/>
      <c r="X70" s="29"/>
      <c r="Y70" s="29"/>
      <c r="Z70" s="29"/>
    </row>
  </sheetData>
  <mergeCells count="10">
    <mergeCell ref="B26:C26"/>
    <mergeCell ref="B27:C27"/>
    <mergeCell ref="B22:B25"/>
    <mergeCell ref="D4:F4"/>
    <mergeCell ref="B2:AL2"/>
    <mergeCell ref="B7:B8"/>
    <mergeCell ref="B12:B16"/>
    <mergeCell ref="B17:B21"/>
    <mergeCell ref="B9:B11"/>
    <mergeCell ref="Z4:AD4"/>
  </mergeCells>
  <phoneticPr fontId="5"/>
  <printOptions horizontalCentered="1"/>
  <pageMargins left="0.39370078740157483" right="0.39370078740157483" top="0.78740157480314965" bottom="0.19685039370078741" header="0.11811023622047245" footer="0.11811023622047245"/>
  <pageSetup paperSize="8" scale="39" orientation="landscape" cellComments="asDisplayed"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2:BM70"/>
  <sheetViews>
    <sheetView topLeftCell="B1" zoomScale="75" zoomScaleNormal="75" workbookViewId="0">
      <pane xSplit="2" ySplit="6" topLeftCell="AC7" activePane="bottomRight" state="frozen"/>
      <selection activeCell="C11" sqref="C11"/>
      <selection pane="topRight" activeCell="C11" sqref="C11"/>
      <selection pane="bottomLeft" activeCell="C11" sqref="C11"/>
      <selection pane="bottomRight" activeCell="C11" sqref="C11"/>
    </sheetView>
  </sheetViews>
  <sheetFormatPr defaultColWidth="10.28515625" defaultRowHeight="14.25" outlineLevelCol="1"/>
  <cols>
    <col min="1" max="1" width="10.28515625" style="1" customWidth="1"/>
    <col min="2" max="2" width="5.85546875" style="1" customWidth="1"/>
    <col min="3" max="3" width="23" style="1" customWidth="1"/>
    <col min="4" max="4" width="15.5703125" style="1" customWidth="1"/>
    <col min="5" max="5" width="16.140625" style="1" customWidth="1"/>
    <col min="6" max="6" width="14" style="1" customWidth="1"/>
    <col min="7" max="7" width="14.140625" style="1" customWidth="1"/>
    <col min="8" max="8" width="14.140625" style="1" hidden="1" customWidth="1"/>
    <col min="9" max="9" width="14.42578125" style="1" customWidth="1"/>
    <col min="10" max="10" width="14.42578125" style="1" hidden="1" customWidth="1"/>
    <col min="11" max="11" width="15.85546875" style="1" customWidth="1"/>
    <col min="12" max="12" width="14.42578125" style="1" customWidth="1"/>
    <col min="13" max="13" width="21.28515625" style="1" customWidth="1"/>
    <col min="14" max="14" width="14.42578125" style="1" hidden="1" customWidth="1"/>
    <col min="15" max="15" width="14.42578125" style="1" customWidth="1"/>
    <col min="16" max="16" width="14.42578125" style="1" hidden="1" customWidth="1"/>
    <col min="17" max="17" width="14.42578125" style="1" customWidth="1"/>
    <col min="18" max="19" width="15" style="1" customWidth="1"/>
    <col min="20" max="21" width="14.42578125" style="1" customWidth="1"/>
    <col min="22" max="22" width="9.140625" style="1" customWidth="1"/>
    <col min="23" max="24" width="14.42578125" style="1" customWidth="1"/>
    <col min="25" max="25" width="26.28515625" style="1" customWidth="1"/>
    <col min="26" max="30" width="14.42578125" style="1" customWidth="1"/>
    <col min="31" max="36" width="16" style="1" customWidth="1"/>
    <col min="37" max="37" width="14.42578125" style="1" customWidth="1"/>
    <col min="38" max="38" width="15.42578125" style="1" customWidth="1"/>
    <col min="39" max="39" width="29.28515625" style="1" customWidth="1"/>
    <col min="40" max="41" width="17.85546875" style="1" customWidth="1"/>
    <col min="42" max="42" width="17.140625" style="1" customWidth="1"/>
    <col min="43" max="43" width="17" style="1" customWidth="1" outlineLevel="1"/>
    <col min="44" max="45" width="17" style="1" customWidth="1"/>
    <col min="46" max="46" width="10.28515625" style="1" customWidth="1"/>
    <col min="47" max="47" width="16.140625" style="1" customWidth="1"/>
    <col min="48" max="48" width="18.140625" style="1" customWidth="1"/>
    <col min="49" max="50" width="19.140625" style="1" customWidth="1"/>
    <col min="51" max="52" width="16.140625" style="1" customWidth="1" outlineLevel="1"/>
    <col min="53" max="56" width="18.140625" style="1" customWidth="1" outlineLevel="1"/>
    <col min="57" max="57" width="15.28515625" style="2" customWidth="1"/>
    <col min="58" max="58" width="19.140625" style="1" customWidth="1"/>
    <col min="59" max="61" width="19.140625" style="1" customWidth="1" outlineLevel="1"/>
    <col min="62" max="62" width="43.28515625" style="1" customWidth="1"/>
    <col min="63" max="63" width="19.140625" style="1" hidden="1" customWidth="1"/>
    <col min="64" max="65" width="19.140625" style="1" customWidth="1"/>
    <col min="66" max="16384" width="10.28515625" style="1"/>
  </cols>
  <sheetData>
    <row r="2" spans="2:65">
      <c r="B2" s="1163"/>
      <c r="C2" s="1163"/>
      <c r="D2" s="1163"/>
      <c r="E2" s="1163"/>
      <c r="F2" s="1163"/>
      <c r="G2" s="1163"/>
      <c r="H2" s="1163"/>
      <c r="I2" s="1163"/>
      <c r="J2" s="1163"/>
      <c r="K2" s="1163"/>
      <c r="L2" s="1163"/>
      <c r="M2" s="1163"/>
      <c r="N2" s="1163"/>
      <c r="O2" s="1163"/>
      <c r="P2" s="1163"/>
      <c r="Q2" s="1163"/>
      <c r="R2" s="1163"/>
      <c r="S2" s="1163"/>
      <c r="T2" s="1163"/>
      <c r="U2" s="1163"/>
      <c r="V2" s="1163"/>
      <c r="W2" s="1163"/>
      <c r="X2" s="1163"/>
      <c r="Y2" s="1163"/>
      <c r="Z2" s="1163"/>
      <c r="AA2" s="1163"/>
      <c r="AB2" s="1163"/>
      <c r="AC2" s="1163"/>
      <c r="AD2" s="1163"/>
      <c r="AE2" s="1163"/>
      <c r="AF2" s="1163"/>
      <c r="AG2" s="1163"/>
      <c r="AH2" s="1163"/>
      <c r="AI2" s="1163"/>
      <c r="AJ2" s="1163"/>
      <c r="AK2" s="1163"/>
      <c r="AL2" s="1163"/>
      <c r="BK2" s="3"/>
    </row>
    <row r="3" spans="2:65" ht="31.5" thickBot="1">
      <c r="B3" s="254" t="s">
        <v>113</v>
      </c>
      <c r="AA3" s="3"/>
      <c r="AB3" s="3"/>
      <c r="AC3" s="3"/>
      <c r="AK3" s="4"/>
      <c r="AL3" s="4"/>
      <c r="AN3" s="1" t="s">
        <v>3</v>
      </c>
    </row>
    <row r="4" spans="2:65" s="222" customFormat="1" ht="24" customHeight="1" thickBot="1">
      <c r="D4" s="1164" t="s">
        <v>4</v>
      </c>
      <c r="E4" s="1165"/>
      <c r="F4" s="1165"/>
      <c r="G4" s="224"/>
      <c r="H4" s="224"/>
      <c r="I4" s="223" t="s">
        <v>0</v>
      </c>
      <c r="J4" s="224"/>
      <c r="K4" s="224"/>
      <c r="L4" s="224"/>
      <c r="M4" s="224"/>
      <c r="N4" s="224"/>
      <c r="O4" s="224"/>
      <c r="P4" s="224"/>
      <c r="Q4" s="224"/>
      <c r="R4" s="224"/>
      <c r="S4" s="224"/>
      <c r="T4" s="225"/>
      <c r="U4" s="231" t="s">
        <v>98</v>
      </c>
      <c r="V4" s="226"/>
      <c r="W4" s="227"/>
      <c r="X4" s="228" t="s">
        <v>99</v>
      </c>
      <c r="Y4" s="229" t="s">
        <v>114</v>
      </c>
      <c r="Z4" s="1174" t="s">
        <v>100</v>
      </c>
      <c r="AA4" s="1175"/>
      <c r="AB4" s="1175"/>
      <c r="AC4" s="1175"/>
      <c r="AD4" s="1176"/>
      <c r="AE4" s="224" t="s">
        <v>101</v>
      </c>
      <c r="AF4" s="224"/>
      <c r="AG4" s="224"/>
      <c r="AH4" s="224"/>
      <c r="AI4" s="224"/>
      <c r="AJ4" s="224"/>
      <c r="AK4" s="232" t="s">
        <v>102</v>
      </c>
      <c r="AL4" s="225"/>
      <c r="AY4" s="222" t="s">
        <v>5</v>
      </c>
      <c r="BE4" s="230"/>
    </row>
    <row r="5" spans="2:65" s="2" customFormat="1" ht="57.75" customHeight="1" thickBot="1">
      <c r="B5" s="7"/>
      <c r="C5" s="6"/>
      <c r="D5" s="8" t="s">
        <v>153</v>
      </c>
      <c r="E5" s="9" t="s">
        <v>7</v>
      </c>
      <c r="F5" s="10" t="s">
        <v>154</v>
      </c>
      <c r="G5" s="11" t="s">
        <v>1</v>
      </c>
      <c r="H5" s="235"/>
      <c r="I5" s="12" t="s">
        <v>155</v>
      </c>
      <c r="J5" s="9" t="s">
        <v>10</v>
      </c>
      <c r="K5" s="13" t="s">
        <v>156</v>
      </c>
      <c r="L5" s="13" t="s">
        <v>157</v>
      </c>
      <c r="M5" s="13" t="s">
        <v>158</v>
      </c>
      <c r="N5" s="14" t="s">
        <v>1</v>
      </c>
      <c r="O5" s="14" t="s">
        <v>14</v>
      </c>
      <c r="P5" s="8" t="s">
        <v>15</v>
      </c>
      <c r="Q5" s="15" t="s">
        <v>16</v>
      </c>
      <c r="R5" s="16" t="s">
        <v>160</v>
      </c>
      <c r="S5" s="17" t="s">
        <v>161</v>
      </c>
      <c r="T5" s="11" t="s">
        <v>1</v>
      </c>
      <c r="U5" s="11" t="s">
        <v>19</v>
      </c>
      <c r="V5" s="18" t="s">
        <v>20</v>
      </c>
      <c r="W5" s="11" t="s">
        <v>21</v>
      </c>
      <c r="X5" s="19" t="s">
        <v>22</v>
      </c>
      <c r="Y5" s="20" t="s">
        <v>23</v>
      </c>
      <c r="Z5" s="12" t="s">
        <v>24</v>
      </c>
      <c r="AA5" s="21" t="s">
        <v>25</v>
      </c>
      <c r="AB5" s="21" t="s">
        <v>26</v>
      </c>
      <c r="AC5" s="8" t="s">
        <v>27</v>
      </c>
      <c r="AD5" s="22" t="s">
        <v>28</v>
      </c>
      <c r="AE5" s="23" t="s">
        <v>29</v>
      </c>
      <c r="AF5" s="14" t="s">
        <v>30</v>
      </c>
      <c r="AG5" s="24" t="s">
        <v>31</v>
      </c>
      <c r="AH5" s="25" t="s">
        <v>95</v>
      </c>
      <c r="AI5" s="25" t="s">
        <v>96</v>
      </c>
      <c r="AJ5" s="26" t="s">
        <v>32</v>
      </c>
      <c r="AK5" s="27" t="s">
        <v>103</v>
      </c>
      <c r="AL5" s="27" t="s">
        <v>104</v>
      </c>
      <c r="AN5" s="8" t="s">
        <v>152</v>
      </c>
      <c r="AO5" s="8" t="s">
        <v>81</v>
      </c>
      <c r="AP5" s="9" t="s">
        <v>82</v>
      </c>
      <c r="AQ5" s="9" t="s">
        <v>83</v>
      </c>
      <c r="AR5" s="28" t="s">
        <v>33</v>
      </c>
      <c r="AS5" s="28" t="s">
        <v>34</v>
      </c>
      <c r="AU5" s="8" t="s">
        <v>159</v>
      </c>
      <c r="AV5" s="28"/>
      <c r="AW5" s="28" t="s">
        <v>33</v>
      </c>
      <c r="AX5" s="29"/>
      <c r="AY5" s="8" t="s">
        <v>37</v>
      </c>
      <c r="AZ5" s="9" t="s">
        <v>38</v>
      </c>
      <c r="BA5" s="9" t="s">
        <v>39</v>
      </c>
      <c r="BB5" s="5" t="s">
        <v>33</v>
      </c>
      <c r="BC5" s="30"/>
      <c r="BD5" s="30"/>
      <c r="BE5" s="8" t="s">
        <v>40</v>
      </c>
      <c r="BF5" s="8" t="s">
        <v>41</v>
      </c>
      <c r="BG5" s="8" t="s">
        <v>42</v>
      </c>
      <c r="BH5" s="31" t="s">
        <v>43</v>
      </c>
      <c r="BI5" s="31" t="s">
        <v>44</v>
      </c>
      <c r="BJ5" s="32"/>
      <c r="BK5" s="33" t="s">
        <v>45</v>
      </c>
      <c r="BL5" s="33" t="s">
        <v>46</v>
      </c>
      <c r="BM5" s="33" t="s">
        <v>47</v>
      </c>
    </row>
    <row r="6" spans="2:65" ht="15.75" customHeight="1" thickBot="1">
      <c r="B6" s="35"/>
      <c r="C6" s="36"/>
      <c r="D6" s="37"/>
      <c r="E6" s="38"/>
      <c r="F6" s="39"/>
      <c r="G6" s="40"/>
      <c r="H6" s="236"/>
      <c r="I6" s="41"/>
      <c r="J6" s="42"/>
      <c r="K6" s="42"/>
      <c r="L6" s="42"/>
      <c r="M6" s="42"/>
      <c r="N6" s="43"/>
      <c r="O6" s="43"/>
      <c r="P6" s="43"/>
      <c r="Q6" s="44"/>
      <c r="R6" s="45"/>
      <c r="S6" s="46"/>
      <c r="T6" s="47"/>
      <c r="U6" s="40"/>
      <c r="V6" s="48"/>
      <c r="W6" s="40"/>
      <c r="X6" s="49"/>
      <c r="Y6" s="50"/>
      <c r="Z6" s="41"/>
      <c r="AA6" s="51"/>
      <c r="AB6" s="51"/>
      <c r="AC6" s="43"/>
      <c r="AD6" s="52"/>
      <c r="AE6" s="53"/>
      <c r="AF6" s="54"/>
      <c r="AG6" s="55"/>
      <c r="AH6" s="56"/>
      <c r="AI6" s="56"/>
      <c r="AJ6" s="57"/>
      <c r="AK6" s="58"/>
      <c r="AL6" s="58"/>
      <c r="AN6" s="37"/>
      <c r="AO6" s="37"/>
      <c r="AP6" s="38"/>
      <c r="AQ6" s="38"/>
      <c r="AR6" s="38"/>
      <c r="AS6" s="38"/>
      <c r="AU6" s="37"/>
      <c r="AV6" s="38"/>
      <c r="AW6" s="38"/>
      <c r="AX6" s="39"/>
      <c r="AY6" s="59"/>
      <c r="AZ6" s="38"/>
      <c r="BA6" s="38"/>
      <c r="BB6" s="38"/>
      <c r="BC6" s="39"/>
      <c r="BD6" s="39"/>
      <c r="BE6" s="37"/>
      <c r="BF6" s="37"/>
      <c r="BG6" s="37"/>
      <c r="BH6" s="60"/>
      <c r="BI6" s="60"/>
      <c r="BJ6" s="60"/>
      <c r="BK6" s="37"/>
      <c r="BL6" s="37"/>
      <c r="BM6" s="37"/>
    </row>
    <row r="7" spans="2:65" ht="2.25" customHeight="1">
      <c r="B7" s="1172" t="s">
        <v>48</v>
      </c>
      <c r="C7" s="77"/>
      <c r="D7" s="77"/>
      <c r="E7" s="36"/>
      <c r="F7" s="78"/>
      <c r="G7" s="79"/>
      <c r="H7" s="237"/>
      <c r="I7" s="80"/>
      <c r="J7" s="81"/>
      <c r="K7" s="81"/>
      <c r="L7" s="81"/>
      <c r="M7" s="81"/>
      <c r="N7" s="77">
        <f>SUM(I7:M7)/1000</f>
        <v>0</v>
      </c>
      <c r="O7" s="77"/>
      <c r="P7" s="77"/>
      <c r="Q7" s="82"/>
      <c r="R7" s="83"/>
      <c r="S7" s="84"/>
      <c r="T7" s="79"/>
      <c r="U7" s="79"/>
      <c r="V7" s="85"/>
      <c r="W7" s="79"/>
      <c r="X7" s="86"/>
      <c r="Y7" s="87"/>
      <c r="Z7" s="80"/>
      <c r="AA7" s="88"/>
      <c r="AB7" s="88"/>
      <c r="AC7" s="77"/>
      <c r="AD7" s="89"/>
      <c r="AE7" s="80"/>
      <c r="AF7" s="77"/>
      <c r="AG7" s="89"/>
      <c r="AH7" s="79"/>
      <c r="AI7" s="79"/>
      <c r="AJ7" s="90"/>
      <c r="AK7" s="91"/>
      <c r="AL7" s="91"/>
      <c r="AN7" s="77"/>
      <c r="AO7" s="77"/>
      <c r="AP7" s="36"/>
      <c r="AQ7" s="36"/>
      <c r="AR7" s="36"/>
      <c r="AS7" s="36"/>
      <c r="AU7" s="77"/>
      <c r="AV7" s="36"/>
      <c r="AW7" s="36"/>
      <c r="AX7" s="29"/>
      <c r="AY7" s="77"/>
      <c r="AZ7" s="36"/>
      <c r="BA7" s="36"/>
      <c r="BB7" s="36"/>
      <c r="BC7" s="29"/>
      <c r="BD7" s="29"/>
      <c r="BE7" s="92"/>
      <c r="BF7" s="77"/>
      <c r="BG7" s="77"/>
      <c r="BH7" s="93"/>
      <c r="BI7" s="93"/>
      <c r="BJ7" s="93"/>
      <c r="BK7" s="77"/>
      <c r="BL7" s="77"/>
      <c r="BM7" s="77"/>
    </row>
    <row r="8" spans="2:65" ht="39" customHeight="1">
      <c r="B8" s="1173"/>
      <c r="C8" s="94" t="s">
        <v>49</v>
      </c>
      <c r="D8" s="94" t="e">
        <f>#REF!</f>
        <v>#REF!</v>
      </c>
      <c r="E8" s="95" t="e">
        <f>#REF!</f>
        <v>#REF!</v>
      </c>
      <c r="F8" s="96" t="e">
        <f>#REF!</f>
        <v>#REF!</v>
      </c>
      <c r="G8" s="97" t="e">
        <f>SUM(E8:F8)</f>
        <v>#REF!</v>
      </c>
      <c r="H8" s="238"/>
      <c r="I8" s="98" t="e">
        <f>#REF!</f>
        <v>#REF!</v>
      </c>
      <c r="J8" s="99" t="e">
        <f>#REF!</f>
        <v>#REF!</v>
      </c>
      <c r="K8" s="99" t="e">
        <f>#REF!</f>
        <v>#REF!</v>
      </c>
      <c r="L8" s="99" t="e">
        <f>#REF!</f>
        <v>#REF!</v>
      </c>
      <c r="M8" s="99" t="e">
        <f>#REF!</f>
        <v>#REF!</v>
      </c>
      <c r="N8" s="94" t="e">
        <f>#REF!</f>
        <v>#REF!</v>
      </c>
      <c r="O8" s="94" t="e">
        <f>#REF!</f>
        <v>#REF!</v>
      </c>
      <c r="P8" s="94" t="e">
        <f>#REF!</f>
        <v>#REF!</v>
      </c>
      <c r="Q8" s="100" t="e">
        <f>#REF!</f>
        <v>#REF!</v>
      </c>
      <c r="R8" s="101" t="e">
        <f>#REF!</f>
        <v>#REF!</v>
      </c>
      <c r="S8" s="102" t="e">
        <f>#REF!</f>
        <v>#REF!</v>
      </c>
      <c r="T8" s="97" t="e">
        <f>I8-J8+K8+L8+M8+Q8+R8+S8</f>
        <v>#REF!</v>
      </c>
      <c r="U8" s="97" t="e">
        <f>G8-T8</f>
        <v>#REF!</v>
      </c>
      <c r="V8" s="103" t="e">
        <f t="shared" ref="V8:V25" si="0">U8/G8</f>
        <v>#REF!</v>
      </c>
      <c r="W8" s="97" t="e">
        <f t="shared" ref="W8:W25" si="1">MAX((U8*0.4),0)</f>
        <v>#REF!</v>
      </c>
      <c r="X8" s="104" t="e">
        <f t="shared" ref="X8:X25" si="2">U8-W8</f>
        <v>#REF!</v>
      </c>
      <c r="Y8" s="105" t="e">
        <f t="shared" ref="Y8:Y25" si="3">SUM(X8,Q8)</f>
        <v>#REF!</v>
      </c>
      <c r="Z8" s="98" t="e">
        <f t="shared" ref="Z8:Z25" si="4">$Y8/5%</f>
        <v>#REF!</v>
      </c>
      <c r="AA8" s="106" t="e">
        <f t="shared" ref="AA8:AA25" si="5">$Y8/6.66%</f>
        <v>#REF!</v>
      </c>
      <c r="AB8" s="106" t="e">
        <f t="shared" ref="AB8:AB25" si="6">$Y8/10%</f>
        <v>#REF!</v>
      </c>
      <c r="AC8" s="94" t="e">
        <f t="shared" ref="AC8:AC25" si="7">$Y8/15%</f>
        <v>#REF!</v>
      </c>
      <c r="AD8" s="107" t="e">
        <f t="shared" ref="AD8:AD25" si="8">$Y8/20%</f>
        <v>#REF!</v>
      </c>
      <c r="AE8" s="98" t="e">
        <f>#REF!</f>
        <v>#REF!</v>
      </c>
      <c r="AF8" s="94" t="e">
        <f>#REF!</f>
        <v>#REF!</v>
      </c>
      <c r="AG8" s="107" t="e">
        <f>#REF!</f>
        <v>#REF!</v>
      </c>
      <c r="AH8" s="97" t="e">
        <f>#REF!</f>
        <v>#REF!</v>
      </c>
      <c r="AI8" s="97" t="e">
        <f>#REF!</f>
        <v>#REF!</v>
      </c>
      <c r="AJ8" s="108" t="e">
        <f t="shared" ref="AJ8:AJ25" si="9">SUM(AE8:AI8)</f>
        <v>#REF!</v>
      </c>
      <c r="AK8" s="109" t="e">
        <f t="shared" ref="AK8:AK25" si="10">IF((AA8-AJ8)&gt;0,"○","×")</f>
        <v>#REF!</v>
      </c>
      <c r="AL8" s="109" t="e">
        <f t="shared" ref="AL8:AL25" si="11">IF((AB8-AJ8)&gt;0,"○","×")</f>
        <v>#REF!</v>
      </c>
      <c r="AN8" s="94">
        <v>109666</v>
      </c>
      <c r="AO8" s="94">
        <v>111112</v>
      </c>
      <c r="AP8" s="95">
        <v>115169</v>
      </c>
      <c r="AQ8" s="95">
        <v>100771</v>
      </c>
      <c r="AR8" s="95">
        <f>SUM(AN8:AP8)</f>
        <v>335947</v>
      </c>
      <c r="AS8" s="95">
        <f>AR8/3</f>
        <v>111982.33333333333</v>
      </c>
      <c r="AU8" s="94">
        <v>1759</v>
      </c>
      <c r="AV8" s="95"/>
      <c r="AW8" s="95">
        <f t="shared" ref="AW8:AW25" si="12">SUM(AU8:AV8)</f>
        <v>1759</v>
      </c>
      <c r="AX8" s="29"/>
      <c r="AY8" s="94">
        <v>277234</v>
      </c>
      <c r="AZ8" s="95">
        <v>35408</v>
      </c>
      <c r="BA8" s="95"/>
      <c r="BB8" s="95">
        <v>328875</v>
      </c>
      <c r="BC8" s="110">
        <f>AY8/BB8</f>
        <v>0.84297681489927789</v>
      </c>
      <c r="BD8" s="111" t="e">
        <f>AJ8*BC8*0.04</f>
        <v>#REF!</v>
      </c>
      <c r="BE8" s="112" t="s">
        <v>50</v>
      </c>
      <c r="BF8" s="94">
        <v>163</v>
      </c>
      <c r="BG8" s="94"/>
      <c r="BH8" s="113" t="e">
        <f t="shared" ref="BH8:BH25" si="13">I8/$BF8</f>
        <v>#REF!</v>
      </c>
      <c r="BI8" s="113" t="e">
        <f t="shared" ref="BI8:BI18" si="14">I8/$BG8</f>
        <v>#REF!</v>
      </c>
      <c r="BJ8" s="114" t="s">
        <v>51</v>
      </c>
      <c r="BK8" s="94" t="e">
        <f>K8/$BF$8</f>
        <v>#REF!</v>
      </c>
      <c r="BL8" s="94" t="e">
        <f>U8/$BF$8</f>
        <v>#REF!</v>
      </c>
      <c r="BM8" s="94" t="e">
        <f>Y8/$BF$8</f>
        <v>#REF!</v>
      </c>
    </row>
    <row r="9" spans="2:65" ht="39" customHeight="1">
      <c r="B9" s="1169" t="s">
        <v>52</v>
      </c>
      <c r="C9" s="115" t="s">
        <v>53</v>
      </c>
      <c r="D9" s="115" t="e">
        <f>#REF!</f>
        <v>#REF!</v>
      </c>
      <c r="E9" s="116" t="e">
        <f>#REF!</f>
        <v>#REF!</v>
      </c>
      <c r="F9" s="117" t="e">
        <f>#REF!</f>
        <v>#REF!</v>
      </c>
      <c r="G9" s="118" t="e">
        <f>SUM(E9:F9)</f>
        <v>#REF!</v>
      </c>
      <c r="H9" s="239"/>
      <c r="I9" s="119" t="e">
        <f>#REF!</f>
        <v>#REF!</v>
      </c>
      <c r="J9" s="116" t="e">
        <f>#REF!</f>
        <v>#REF!</v>
      </c>
      <c r="K9" s="99" t="e">
        <f>#REF!</f>
        <v>#REF!</v>
      </c>
      <c r="L9" s="116" t="e">
        <f>#REF!</f>
        <v>#REF!</v>
      </c>
      <c r="M9" s="313" t="e">
        <f>#REF!</f>
        <v>#REF!</v>
      </c>
      <c r="N9" s="114" t="e">
        <f>#REF!</f>
        <v>#REF!</v>
      </c>
      <c r="O9" s="114" t="e">
        <f>#REF!</f>
        <v>#REF!</v>
      </c>
      <c r="P9" s="115" t="e">
        <f>#REF!</f>
        <v>#REF!</v>
      </c>
      <c r="Q9" s="120" t="e">
        <f>#REF!</f>
        <v>#REF!</v>
      </c>
      <c r="R9" s="121" t="e">
        <f>#REF!</f>
        <v>#REF!</v>
      </c>
      <c r="S9" s="122" t="e">
        <f>#REF!</f>
        <v>#REF!</v>
      </c>
      <c r="T9" s="97" t="e">
        <f>I9-J9+K9+L9+M9+Q9+R9+S9</f>
        <v>#REF!</v>
      </c>
      <c r="U9" s="118" t="e">
        <f>G9-T9</f>
        <v>#REF!</v>
      </c>
      <c r="V9" s="123" t="e">
        <f t="shared" si="0"/>
        <v>#REF!</v>
      </c>
      <c r="W9" s="118" t="e">
        <f t="shared" si="1"/>
        <v>#REF!</v>
      </c>
      <c r="X9" s="124" t="e">
        <f t="shared" si="2"/>
        <v>#REF!</v>
      </c>
      <c r="Y9" s="125" t="e">
        <f t="shared" si="3"/>
        <v>#REF!</v>
      </c>
      <c r="Z9" s="119" t="e">
        <f t="shared" si="4"/>
        <v>#REF!</v>
      </c>
      <c r="AA9" s="126" t="e">
        <f t="shared" si="5"/>
        <v>#REF!</v>
      </c>
      <c r="AB9" s="126" t="e">
        <f t="shared" si="6"/>
        <v>#REF!</v>
      </c>
      <c r="AC9" s="115" t="e">
        <f t="shared" si="7"/>
        <v>#REF!</v>
      </c>
      <c r="AD9" s="107" t="e">
        <f t="shared" si="8"/>
        <v>#REF!</v>
      </c>
      <c r="AE9" s="119" t="e">
        <f>#REF!</f>
        <v>#REF!</v>
      </c>
      <c r="AF9" s="115" t="e">
        <f>#REF!</f>
        <v>#REF!</v>
      </c>
      <c r="AG9" s="107" t="e">
        <f>#REF!</f>
        <v>#REF!</v>
      </c>
      <c r="AH9" s="118" t="e">
        <f>#REF!</f>
        <v>#REF!</v>
      </c>
      <c r="AI9" s="118" t="e">
        <f>#REF!</f>
        <v>#REF!</v>
      </c>
      <c r="AJ9" s="127" t="e">
        <f t="shared" si="9"/>
        <v>#REF!</v>
      </c>
      <c r="AK9" s="128" t="e">
        <f t="shared" si="10"/>
        <v>#REF!</v>
      </c>
      <c r="AL9" s="128" t="e">
        <f t="shared" si="11"/>
        <v>#REF!</v>
      </c>
      <c r="AN9" s="115">
        <v>32728</v>
      </c>
      <c r="AO9" s="115">
        <v>34046</v>
      </c>
      <c r="AP9" s="116">
        <v>34816</v>
      </c>
      <c r="AQ9" s="116">
        <v>35871</v>
      </c>
      <c r="AR9" s="116">
        <f>SUM(AN9:AP9)</f>
        <v>101590</v>
      </c>
      <c r="AS9" s="116">
        <f t="shared" ref="AS9:AS20" si="15">AR9/3</f>
        <v>33863.333333333336</v>
      </c>
      <c r="AU9" s="115">
        <v>6</v>
      </c>
      <c r="AV9" s="116"/>
      <c r="AW9" s="116">
        <f t="shared" si="12"/>
        <v>6</v>
      </c>
      <c r="AX9" s="29"/>
      <c r="AY9" s="115">
        <v>53762</v>
      </c>
      <c r="AZ9" s="116">
        <v>915</v>
      </c>
      <c r="BA9" s="116"/>
      <c r="BB9" s="116">
        <v>59310</v>
      </c>
      <c r="BC9" s="110">
        <f>AY9/BB9</f>
        <v>0.90645759568369588</v>
      </c>
      <c r="BD9" s="110"/>
      <c r="BE9" s="129" t="s">
        <v>50</v>
      </c>
      <c r="BF9" s="115">
        <v>100</v>
      </c>
      <c r="BG9" s="115"/>
      <c r="BH9" s="114" t="e">
        <f t="shared" si="13"/>
        <v>#REF!</v>
      </c>
      <c r="BI9" s="114" t="e">
        <f t="shared" si="14"/>
        <v>#REF!</v>
      </c>
      <c r="BJ9" s="114" t="s">
        <v>54</v>
      </c>
      <c r="BK9" s="115" t="e">
        <f>K9/$BF$8</f>
        <v>#REF!</v>
      </c>
      <c r="BL9" s="115" t="e">
        <f>U9/$BF$8</f>
        <v>#REF!</v>
      </c>
      <c r="BM9" s="115" t="e">
        <f>Y9/$BF$8</f>
        <v>#REF!</v>
      </c>
    </row>
    <row r="10" spans="2:65" ht="39" customHeight="1">
      <c r="B10" s="1169"/>
      <c r="C10" s="130" t="s">
        <v>55</v>
      </c>
      <c r="D10" s="130" t="e">
        <f>#REF!</f>
        <v>#REF!</v>
      </c>
      <c r="E10" s="131" t="e">
        <f>#REF!</f>
        <v>#REF!</v>
      </c>
      <c r="F10" s="29" t="e">
        <f>#REF!</f>
        <v>#REF!</v>
      </c>
      <c r="G10" s="132" t="e">
        <f>SUM(E10:F10)</f>
        <v>#REF!</v>
      </c>
      <c r="H10" s="240"/>
      <c r="I10" s="133" t="e">
        <f>#REF!</f>
        <v>#REF!</v>
      </c>
      <c r="J10" s="131" t="e">
        <f>#REF!</f>
        <v>#REF!</v>
      </c>
      <c r="K10" s="99" t="e">
        <f>#REF!</f>
        <v>#REF!</v>
      </c>
      <c r="L10" s="131" t="e">
        <f>#REF!</f>
        <v>#REF!</v>
      </c>
      <c r="M10" s="131" t="e">
        <f>#REF!</f>
        <v>#REF!</v>
      </c>
      <c r="N10" s="130" t="e">
        <f>#REF!</f>
        <v>#REF!</v>
      </c>
      <c r="O10" s="130" t="e">
        <f>#REF!</f>
        <v>#REF!</v>
      </c>
      <c r="P10" s="130" t="e">
        <f>#REF!</f>
        <v>#REF!</v>
      </c>
      <c r="Q10" s="134" t="e">
        <f>#REF!</f>
        <v>#REF!</v>
      </c>
      <c r="R10" s="135" t="e">
        <f>#REF!</f>
        <v>#REF!</v>
      </c>
      <c r="S10" s="136" t="e">
        <f>#REF!</f>
        <v>#REF!</v>
      </c>
      <c r="T10" s="97" t="e">
        <f>I10-J10+K10+L10+M10+Q10+R10+S10</f>
        <v>#REF!</v>
      </c>
      <c r="U10" s="132" t="e">
        <f>G10-T10</f>
        <v>#REF!</v>
      </c>
      <c r="V10" s="137" t="e">
        <f t="shared" si="0"/>
        <v>#REF!</v>
      </c>
      <c r="W10" s="132" t="e">
        <f t="shared" si="1"/>
        <v>#REF!</v>
      </c>
      <c r="X10" s="138" t="e">
        <f t="shared" si="2"/>
        <v>#REF!</v>
      </c>
      <c r="Y10" s="139" t="e">
        <f t="shared" si="3"/>
        <v>#REF!</v>
      </c>
      <c r="Z10" s="133" t="e">
        <f t="shared" si="4"/>
        <v>#REF!</v>
      </c>
      <c r="AA10" s="140" t="e">
        <f t="shared" si="5"/>
        <v>#REF!</v>
      </c>
      <c r="AB10" s="140" t="e">
        <f t="shared" si="6"/>
        <v>#REF!</v>
      </c>
      <c r="AC10" s="130" t="e">
        <f t="shared" si="7"/>
        <v>#REF!</v>
      </c>
      <c r="AD10" s="141" t="e">
        <f t="shared" si="8"/>
        <v>#REF!</v>
      </c>
      <c r="AE10" s="133" t="e">
        <f>#REF!</f>
        <v>#REF!</v>
      </c>
      <c r="AF10" s="130" t="e">
        <f>#REF!</f>
        <v>#REF!</v>
      </c>
      <c r="AG10" s="141" t="e">
        <f>#REF!</f>
        <v>#REF!</v>
      </c>
      <c r="AH10" s="132" t="e">
        <f>#REF!</f>
        <v>#REF!</v>
      </c>
      <c r="AI10" s="132" t="e">
        <f>#REF!</f>
        <v>#REF!</v>
      </c>
      <c r="AJ10" s="142" t="e">
        <f t="shared" si="9"/>
        <v>#REF!</v>
      </c>
      <c r="AK10" s="143" t="e">
        <f t="shared" si="10"/>
        <v>#REF!</v>
      </c>
      <c r="AL10" s="143" t="e">
        <f t="shared" si="11"/>
        <v>#REF!</v>
      </c>
      <c r="AN10" s="130">
        <v>45978</v>
      </c>
      <c r="AO10" s="130">
        <v>52161</v>
      </c>
      <c r="AP10" s="131">
        <v>59330</v>
      </c>
      <c r="AQ10" s="131">
        <v>55191</v>
      </c>
      <c r="AR10" s="131">
        <f>SUM(AN10:AP10)</f>
        <v>157469</v>
      </c>
      <c r="AS10" s="131">
        <f t="shared" si="15"/>
        <v>52489.666666666664</v>
      </c>
      <c r="AU10" s="130">
        <v>568</v>
      </c>
      <c r="AV10" s="131"/>
      <c r="AW10" s="131">
        <f t="shared" si="12"/>
        <v>568</v>
      </c>
      <c r="AX10" s="29"/>
      <c r="AY10" s="130">
        <v>141693</v>
      </c>
      <c r="AZ10" s="131">
        <v>3718</v>
      </c>
      <c r="BA10" s="131"/>
      <c r="BB10" s="131">
        <v>155549</v>
      </c>
      <c r="BC10" s="110">
        <f>AY10/BB10</f>
        <v>0.91092196028261196</v>
      </c>
      <c r="BD10" s="110"/>
      <c r="BE10" s="144" t="s">
        <v>56</v>
      </c>
      <c r="BF10" s="130">
        <v>154</v>
      </c>
      <c r="BG10" s="130"/>
      <c r="BH10" s="145" t="e">
        <f t="shared" si="13"/>
        <v>#REF!</v>
      </c>
      <c r="BI10" s="145" t="e">
        <f t="shared" si="14"/>
        <v>#REF!</v>
      </c>
      <c r="BJ10" s="145"/>
      <c r="BK10" s="130" t="e">
        <f>K10/$BF$8</f>
        <v>#REF!</v>
      </c>
      <c r="BL10" s="130" t="e">
        <f>U10/$BF$8</f>
        <v>#REF!</v>
      </c>
      <c r="BM10" s="130" t="e">
        <f>Y10/$BF$8</f>
        <v>#REF!</v>
      </c>
    </row>
    <row r="11" spans="2:65" ht="39" customHeight="1" thickBot="1">
      <c r="B11" s="1170"/>
      <c r="C11" s="146" t="s">
        <v>1</v>
      </c>
      <c r="D11" s="146" t="e">
        <f>SUM(D8:D10)</f>
        <v>#REF!</v>
      </c>
      <c r="E11" s="147" t="e">
        <f>SUM(E8:E10)</f>
        <v>#REF!</v>
      </c>
      <c r="F11" s="148" t="e">
        <f>SUM(F8:F10)</f>
        <v>#REF!</v>
      </c>
      <c r="G11" s="149" t="e">
        <f>SUM(G8:G10)</f>
        <v>#REF!</v>
      </c>
      <c r="H11" s="241" t="e">
        <f>(D11+F11)/1000</f>
        <v>#REF!</v>
      </c>
      <c r="I11" s="150" t="e">
        <f>SUM(I8:I10)</f>
        <v>#REF!</v>
      </c>
      <c r="J11" s="147" t="e">
        <f>SUM(J8:J10)</f>
        <v>#REF!</v>
      </c>
      <c r="K11" s="147" t="e">
        <f>SUM(K8:K10)</f>
        <v>#REF!</v>
      </c>
      <c r="L11" s="147" t="e">
        <f>SUM(L8:L10)</f>
        <v>#REF!</v>
      </c>
      <c r="M11" s="147" t="e">
        <f>SUM(M8:M10)</f>
        <v>#REF!</v>
      </c>
      <c r="N11" s="146" t="e">
        <f>SUM(I11:M11)/1000</f>
        <v>#REF!</v>
      </c>
      <c r="O11" s="146" t="e">
        <f t="shared" ref="O11:U11" si="16">SUM(O8:O10)</f>
        <v>#REF!</v>
      </c>
      <c r="P11" s="146" t="e">
        <f t="shared" si="16"/>
        <v>#REF!</v>
      </c>
      <c r="Q11" s="151" t="e">
        <f t="shared" si="16"/>
        <v>#REF!</v>
      </c>
      <c r="R11" s="152" t="e">
        <f t="shared" si="16"/>
        <v>#REF!</v>
      </c>
      <c r="S11" s="153" t="e">
        <f t="shared" si="16"/>
        <v>#REF!</v>
      </c>
      <c r="T11" s="149" t="e">
        <f t="shared" si="16"/>
        <v>#REF!</v>
      </c>
      <c r="U11" s="149" t="e">
        <f t="shared" si="16"/>
        <v>#REF!</v>
      </c>
      <c r="V11" s="154" t="e">
        <f t="shared" si="0"/>
        <v>#REF!</v>
      </c>
      <c r="W11" s="149" t="e">
        <f t="shared" si="1"/>
        <v>#REF!</v>
      </c>
      <c r="X11" s="155" t="e">
        <f t="shared" si="2"/>
        <v>#REF!</v>
      </c>
      <c r="Y11" s="156" t="e">
        <f t="shared" si="3"/>
        <v>#REF!</v>
      </c>
      <c r="Z11" s="150" t="e">
        <f t="shared" si="4"/>
        <v>#REF!</v>
      </c>
      <c r="AA11" s="157" t="e">
        <f t="shared" si="5"/>
        <v>#REF!</v>
      </c>
      <c r="AB11" s="157" t="e">
        <f t="shared" si="6"/>
        <v>#REF!</v>
      </c>
      <c r="AC11" s="146" t="e">
        <f t="shared" si="7"/>
        <v>#REF!</v>
      </c>
      <c r="AD11" s="158" t="e">
        <f t="shared" si="8"/>
        <v>#REF!</v>
      </c>
      <c r="AE11" s="150" t="e">
        <f>SUM(AE8:AE10)</f>
        <v>#REF!</v>
      </c>
      <c r="AF11" s="146" t="e">
        <f>SUM(AF8:AF10)</f>
        <v>#REF!</v>
      </c>
      <c r="AG11" s="158" t="e">
        <f>SUM(AG8:AG10)</f>
        <v>#REF!</v>
      </c>
      <c r="AH11" s="149" t="e">
        <f>SUM(AH8:AH10)</f>
        <v>#REF!</v>
      </c>
      <c r="AI11" s="149" t="e">
        <f>SUM(AI8:AI10)</f>
        <v>#REF!</v>
      </c>
      <c r="AJ11" s="159" t="e">
        <f t="shared" si="9"/>
        <v>#REF!</v>
      </c>
      <c r="AK11" s="160" t="e">
        <f t="shared" si="10"/>
        <v>#REF!</v>
      </c>
      <c r="AL11" s="160" t="e">
        <f t="shared" si="11"/>
        <v>#REF!</v>
      </c>
      <c r="AN11" s="146">
        <f t="shared" ref="AN11:AS11" si="17">SUM(AN8:AN10)</f>
        <v>188372</v>
      </c>
      <c r="AO11" s="146">
        <f t="shared" si="17"/>
        <v>197319</v>
      </c>
      <c r="AP11" s="147">
        <f t="shared" si="17"/>
        <v>209315</v>
      </c>
      <c r="AQ11" s="147">
        <f t="shared" si="17"/>
        <v>191833</v>
      </c>
      <c r="AR11" s="147">
        <f t="shared" si="17"/>
        <v>595006</v>
      </c>
      <c r="AS11" s="147">
        <f t="shared" si="17"/>
        <v>198335.33333333331</v>
      </c>
      <c r="AU11" s="146">
        <f>SUM(AU8:AU10)</f>
        <v>2333</v>
      </c>
      <c r="AV11" s="147">
        <f>SUM(AV8:AV10)</f>
        <v>0</v>
      </c>
      <c r="AW11" s="147">
        <f t="shared" si="12"/>
        <v>2333</v>
      </c>
      <c r="AX11" s="29"/>
      <c r="AY11" s="146"/>
      <c r="AZ11" s="147"/>
      <c r="BA11" s="147"/>
      <c r="BB11" s="147"/>
      <c r="BC11" s="110"/>
      <c r="BD11" s="110"/>
      <c r="BE11" s="161"/>
      <c r="BF11" s="146">
        <f>SUM(BF8:BF10)</f>
        <v>417</v>
      </c>
      <c r="BG11" s="146">
        <f>SUM(BG8:BG10)</f>
        <v>0</v>
      </c>
      <c r="BH11" s="162" t="e">
        <f t="shared" si="13"/>
        <v>#REF!</v>
      </c>
      <c r="BI11" s="162" t="e">
        <f t="shared" si="14"/>
        <v>#REF!</v>
      </c>
      <c r="BJ11" s="162"/>
      <c r="BK11" s="146" t="e">
        <f>SUM(BK8:BK10)</f>
        <v>#REF!</v>
      </c>
      <c r="BL11" s="146" t="e">
        <f>SUM(BL8:BL10)</f>
        <v>#REF!</v>
      </c>
      <c r="BM11" s="146" t="e">
        <f>SUM(BM8:BM10)</f>
        <v>#REF!</v>
      </c>
    </row>
    <row r="12" spans="2:65" ht="39" customHeight="1">
      <c r="B12" s="1171" t="s">
        <v>2</v>
      </c>
      <c r="C12" s="77" t="s">
        <v>57</v>
      </c>
      <c r="D12" s="77" t="e">
        <f>#REF!</f>
        <v>#REF!</v>
      </c>
      <c r="E12" s="36" t="e">
        <f>#REF!</f>
        <v>#REF!</v>
      </c>
      <c r="F12" s="78"/>
      <c r="G12" s="79" t="e">
        <f>SUM(E12:F12)</f>
        <v>#REF!</v>
      </c>
      <c r="H12" s="237"/>
      <c r="I12" s="80" t="e">
        <f>#REF!</f>
        <v>#REF!</v>
      </c>
      <c r="J12" s="36" t="e">
        <f>#REF!</f>
        <v>#REF!</v>
      </c>
      <c r="K12" s="36" t="e">
        <f>#REF!</f>
        <v>#REF!</v>
      </c>
      <c r="L12" s="36" t="e">
        <f>#REF!</f>
        <v>#REF!</v>
      </c>
      <c r="M12" s="36" t="e">
        <f>#REF!</f>
        <v>#REF!</v>
      </c>
      <c r="N12" s="77" t="e">
        <f>#REF!</f>
        <v>#REF!</v>
      </c>
      <c r="O12" s="77" t="e">
        <f>#REF!</f>
        <v>#REF!</v>
      </c>
      <c r="P12" s="77" t="e">
        <f>#REF!</f>
        <v>#REF!</v>
      </c>
      <c r="Q12" s="82" t="e">
        <f>#REF!</f>
        <v>#REF!</v>
      </c>
      <c r="R12" s="83" t="e">
        <f>#REF!</f>
        <v>#REF!</v>
      </c>
      <c r="S12" s="84" t="e">
        <f>#REF!</f>
        <v>#REF!</v>
      </c>
      <c r="T12" s="97" t="e">
        <f>I12-J12+K12+L12+M12+Q12+R12+S12</f>
        <v>#REF!</v>
      </c>
      <c r="U12" s="79" t="e">
        <f>G12-T12</f>
        <v>#REF!</v>
      </c>
      <c r="V12" s="85" t="e">
        <f t="shared" si="0"/>
        <v>#REF!</v>
      </c>
      <c r="W12" s="79" t="e">
        <f t="shared" si="1"/>
        <v>#REF!</v>
      </c>
      <c r="X12" s="86" t="e">
        <f t="shared" si="2"/>
        <v>#REF!</v>
      </c>
      <c r="Y12" s="87" t="e">
        <f t="shared" si="3"/>
        <v>#REF!</v>
      </c>
      <c r="Z12" s="80" t="e">
        <f t="shared" si="4"/>
        <v>#REF!</v>
      </c>
      <c r="AA12" s="88" t="e">
        <f t="shared" si="5"/>
        <v>#REF!</v>
      </c>
      <c r="AB12" s="88" t="e">
        <f t="shared" si="6"/>
        <v>#REF!</v>
      </c>
      <c r="AC12" s="77" t="e">
        <f t="shared" si="7"/>
        <v>#REF!</v>
      </c>
      <c r="AD12" s="89" t="e">
        <f t="shared" si="8"/>
        <v>#REF!</v>
      </c>
      <c r="AE12" s="80" t="e">
        <f>#REF!</f>
        <v>#REF!</v>
      </c>
      <c r="AF12" s="77" t="e">
        <f>#REF!</f>
        <v>#REF!</v>
      </c>
      <c r="AG12" s="89" t="e">
        <f>#REF!</f>
        <v>#REF!</v>
      </c>
      <c r="AH12" s="79" t="e">
        <f>#REF!</f>
        <v>#REF!</v>
      </c>
      <c r="AI12" s="79" t="e">
        <f>#REF!</f>
        <v>#REF!</v>
      </c>
      <c r="AJ12" s="90" t="e">
        <f t="shared" si="9"/>
        <v>#REF!</v>
      </c>
      <c r="AK12" s="163" t="e">
        <f t="shared" si="10"/>
        <v>#REF!</v>
      </c>
      <c r="AL12" s="163" t="e">
        <f t="shared" si="11"/>
        <v>#REF!</v>
      </c>
      <c r="AN12" s="77">
        <v>74248</v>
      </c>
      <c r="AO12" s="77">
        <v>78912</v>
      </c>
      <c r="AP12" s="36">
        <v>76148</v>
      </c>
      <c r="AQ12" s="36">
        <v>55490</v>
      </c>
      <c r="AR12" s="36">
        <f t="shared" ref="AR12:AR24" si="18">SUM(AN12:AP12)</f>
        <v>229308</v>
      </c>
      <c r="AS12" s="36">
        <f t="shared" si="15"/>
        <v>76436</v>
      </c>
      <c r="AU12" s="77">
        <v>816</v>
      </c>
      <c r="AV12" s="36"/>
      <c r="AW12" s="36">
        <f t="shared" si="12"/>
        <v>816</v>
      </c>
      <c r="AX12" s="29"/>
      <c r="AY12" s="77">
        <v>131413</v>
      </c>
      <c r="AZ12" s="36">
        <v>14348</v>
      </c>
      <c r="BA12" s="36"/>
      <c r="BB12" s="36">
        <v>155803</v>
      </c>
      <c r="BC12" s="110">
        <f>AY12/BB12</f>
        <v>0.84345615938075647</v>
      </c>
      <c r="BD12" s="110"/>
      <c r="BE12" s="92" t="s">
        <v>50</v>
      </c>
      <c r="BF12" s="77">
        <v>200</v>
      </c>
      <c r="BG12" s="77"/>
      <c r="BH12" s="93" t="e">
        <f t="shared" si="13"/>
        <v>#REF!</v>
      </c>
      <c r="BI12" s="93" t="e">
        <f t="shared" si="14"/>
        <v>#REF!</v>
      </c>
      <c r="BJ12" s="93"/>
      <c r="BK12" s="77" t="e">
        <f>K12/$BF$8</f>
        <v>#REF!</v>
      </c>
      <c r="BL12" s="77" t="e">
        <f>U12/$BF$8</f>
        <v>#REF!</v>
      </c>
      <c r="BM12" s="77" t="e">
        <f>Y12/$BF$8</f>
        <v>#REF!</v>
      </c>
    </row>
    <row r="13" spans="2:65" ht="39" customHeight="1">
      <c r="B13" s="1169"/>
      <c r="C13" s="115" t="s">
        <v>58</v>
      </c>
      <c r="D13" s="115" t="e">
        <f>#REF!</f>
        <v>#REF!</v>
      </c>
      <c r="E13" s="116" t="e">
        <f>#REF!</f>
        <v>#REF!</v>
      </c>
      <c r="F13" s="117"/>
      <c r="G13" s="118" t="e">
        <f>SUM(E13:F13)</f>
        <v>#REF!</v>
      </c>
      <c r="H13" s="239"/>
      <c r="I13" s="119" t="e">
        <f>#REF!</f>
        <v>#REF!</v>
      </c>
      <c r="J13" s="116" t="e">
        <f>#REF!</f>
        <v>#REF!</v>
      </c>
      <c r="K13" s="116" t="e">
        <f>#REF!</f>
        <v>#REF!</v>
      </c>
      <c r="L13" s="116" t="e">
        <f>#REF!</f>
        <v>#REF!</v>
      </c>
      <c r="M13" s="116" t="e">
        <f>#REF!</f>
        <v>#REF!</v>
      </c>
      <c r="N13" s="115" t="e">
        <f>#REF!</f>
        <v>#REF!</v>
      </c>
      <c r="O13" s="115" t="e">
        <f>#REF!</f>
        <v>#REF!</v>
      </c>
      <c r="P13" s="115" t="e">
        <f>#REF!</f>
        <v>#REF!</v>
      </c>
      <c r="Q13" s="120" t="e">
        <f>#REF!</f>
        <v>#REF!</v>
      </c>
      <c r="R13" s="121" t="e">
        <f>#REF!</f>
        <v>#REF!</v>
      </c>
      <c r="S13" s="122" t="e">
        <f>#REF!</f>
        <v>#REF!</v>
      </c>
      <c r="T13" s="97" t="e">
        <f>I13-J13+K13+L13+M13+Q13+R13+S13</f>
        <v>#REF!</v>
      </c>
      <c r="U13" s="118" t="e">
        <f>G13-T13</f>
        <v>#REF!</v>
      </c>
      <c r="V13" s="123" t="e">
        <f t="shared" si="0"/>
        <v>#REF!</v>
      </c>
      <c r="W13" s="118" t="e">
        <f t="shared" si="1"/>
        <v>#REF!</v>
      </c>
      <c r="X13" s="124" t="e">
        <f t="shared" si="2"/>
        <v>#REF!</v>
      </c>
      <c r="Y13" s="125" t="e">
        <f t="shared" si="3"/>
        <v>#REF!</v>
      </c>
      <c r="Z13" s="119" t="e">
        <f t="shared" si="4"/>
        <v>#REF!</v>
      </c>
      <c r="AA13" s="126" t="e">
        <f t="shared" si="5"/>
        <v>#REF!</v>
      </c>
      <c r="AB13" s="126" t="e">
        <f t="shared" si="6"/>
        <v>#REF!</v>
      </c>
      <c r="AC13" s="115" t="e">
        <f t="shared" si="7"/>
        <v>#REF!</v>
      </c>
      <c r="AD13" s="164" t="e">
        <f t="shared" si="8"/>
        <v>#REF!</v>
      </c>
      <c r="AE13" s="119" t="e">
        <f>#REF!</f>
        <v>#REF!</v>
      </c>
      <c r="AF13" s="115" t="e">
        <f>#REF!</f>
        <v>#REF!</v>
      </c>
      <c r="AG13" s="164" t="e">
        <f>#REF!</f>
        <v>#REF!</v>
      </c>
      <c r="AH13" s="118" t="e">
        <f>#REF!</f>
        <v>#REF!</v>
      </c>
      <c r="AI13" s="118" t="e">
        <f>#REF!</f>
        <v>#REF!</v>
      </c>
      <c r="AJ13" s="127" t="e">
        <f t="shared" si="9"/>
        <v>#REF!</v>
      </c>
      <c r="AK13" s="128" t="e">
        <f t="shared" si="10"/>
        <v>#REF!</v>
      </c>
      <c r="AL13" s="128" t="e">
        <f t="shared" si="11"/>
        <v>#REF!</v>
      </c>
      <c r="AN13" s="115">
        <v>56781</v>
      </c>
      <c r="AO13" s="115">
        <v>69755</v>
      </c>
      <c r="AP13" s="116">
        <v>77349</v>
      </c>
      <c r="AQ13" s="116">
        <v>68716</v>
      </c>
      <c r="AR13" s="116">
        <f t="shared" si="18"/>
        <v>203885</v>
      </c>
      <c r="AS13" s="116">
        <f t="shared" si="15"/>
        <v>67961.666666666672</v>
      </c>
      <c r="AU13" s="115">
        <v>642</v>
      </c>
      <c r="AV13" s="116"/>
      <c r="AW13" s="116">
        <f t="shared" si="12"/>
        <v>642</v>
      </c>
      <c r="AX13" s="29"/>
      <c r="AY13" s="115">
        <v>29369</v>
      </c>
      <c r="AZ13" s="116">
        <v>8306</v>
      </c>
      <c r="BA13" s="116"/>
      <c r="BB13" s="116">
        <v>51296</v>
      </c>
      <c r="BC13" s="110">
        <f>AY13/BB13</f>
        <v>0.57253976918278227</v>
      </c>
      <c r="BD13" s="110"/>
      <c r="BE13" s="165" t="s">
        <v>59</v>
      </c>
      <c r="BF13" s="166">
        <v>66</v>
      </c>
      <c r="BG13" s="166"/>
      <c r="BH13" s="166" t="e">
        <f t="shared" si="13"/>
        <v>#REF!</v>
      </c>
      <c r="BI13" s="166" t="e">
        <f t="shared" si="14"/>
        <v>#REF!</v>
      </c>
      <c r="BJ13" s="166"/>
      <c r="BK13" s="115" t="e">
        <f>K13/$BF$8</f>
        <v>#REF!</v>
      </c>
      <c r="BL13" s="115" t="e">
        <f>U13/$BF$8</f>
        <v>#REF!</v>
      </c>
      <c r="BM13" s="115" t="e">
        <f>Y13/$BF$8</f>
        <v>#REF!</v>
      </c>
    </row>
    <row r="14" spans="2:65" ht="39" customHeight="1">
      <c r="B14" s="1169"/>
      <c r="C14" s="115" t="s">
        <v>60</v>
      </c>
      <c r="D14" s="115" t="e">
        <f>#REF!</f>
        <v>#REF!</v>
      </c>
      <c r="E14" s="116" t="e">
        <f>#REF!</f>
        <v>#REF!</v>
      </c>
      <c r="F14" s="167"/>
      <c r="G14" s="118" t="e">
        <f>SUM(E14:F14)</f>
        <v>#REF!</v>
      </c>
      <c r="H14" s="239"/>
      <c r="I14" s="119" t="e">
        <f>#REF!</f>
        <v>#REF!</v>
      </c>
      <c r="J14" s="116" t="e">
        <f>#REF!</f>
        <v>#REF!</v>
      </c>
      <c r="K14" s="116" t="e">
        <f>#REF!</f>
        <v>#REF!</v>
      </c>
      <c r="L14" s="116" t="e">
        <f>#REF!</f>
        <v>#REF!</v>
      </c>
      <c r="M14" s="116" t="e">
        <f>#REF!</f>
        <v>#REF!</v>
      </c>
      <c r="N14" s="115" t="e">
        <f>#REF!</f>
        <v>#REF!</v>
      </c>
      <c r="O14" s="115" t="e">
        <f>#REF!</f>
        <v>#REF!</v>
      </c>
      <c r="P14" s="115" t="e">
        <f>#REF!</f>
        <v>#REF!</v>
      </c>
      <c r="Q14" s="120" t="e">
        <f>#REF!</f>
        <v>#REF!</v>
      </c>
      <c r="R14" s="121" t="e">
        <f>#REF!</f>
        <v>#REF!</v>
      </c>
      <c r="S14" s="122" t="e">
        <f>#REF!</f>
        <v>#REF!</v>
      </c>
      <c r="T14" s="97" t="e">
        <f>I14-J14+K14+L14+M14+Q14+R14+S14</f>
        <v>#REF!</v>
      </c>
      <c r="U14" s="118" t="e">
        <f>G14-T14</f>
        <v>#REF!</v>
      </c>
      <c r="V14" s="123" t="e">
        <f t="shared" si="0"/>
        <v>#REF!</v>
      </c>
      <c r="W14" s="118" t="e">
        <f t="shared" si="1"/>
        <v>#REF!</v>
      </c>
      <c r="X14" s="124" t="e">
        <f t="shared" si="2"/>
        <v>#REF!</v>
      </c>
      <c r="Y14" s="125" t="e">
        <f t="shared" si="3"/>
        <v>#REF!</v>
      </c>
      <c r="Z14" s="119" t="e">
        <f t="shared" si="4"/>
        <v>#REF!</v>
      </c>
      <c r="AA14" s="126" t="e">
        <f t="shared" si="5"/>
        <v>#REF!</v>
      </c>
      <c r="AB14" s="126" t="e">
        <f t="shared" si="6"/>
        <v>#REF!</v>
      </c>
      <c r="AC14" s="115" t="e">
        <f t="shared" si="7"/>
        <v>#REF!</v>
      </c>
      <c r="AD14" s="164" t="e">
        <f t="shared" si="8"/>
        <v>#REF!</v>
      </c>
      <c r="AE14" s="119" t="e">
        <f>#REF!</f>
        <v>#REF!</v>
      </c>
      <c r="AF14" s="115" t="e">
        <f>#REF!</f>
        <v>#REF!</v>
      </c>
      <c r="AG14" s="164" t="e">
        <f>#REF!</f>
        <v>#REF!</v>
      </c>
      <c r="AH14" s="118" t="e">
        <f>#REF!</f>
        <v>#REF!</v>
      </c>
      <c r="AI14" s="118" t="e">
        <f>#REF!</f>
        <v>#REF!</v>
      </c>
      <c r="AJ14" s="127" t="e">
        <f t="shared" si="9"/>
        <v>#REF!</v>
      </c>
      <c r="AK14" s="128" t="e">
        <f t="shared" si="10"/>
        <v>#REF!</v>
      </c>
      <c r="AL14" s="128" t="e">
        <f t="shared" si="11"/>
        <v>#REF!</v>
      </c>
      <c r="AN14" s="115">
        <v>30822</v>
      </c>
      <c r="AO14" s="115">
        <v>31484</v>
      </c>
      <c r="AP14" s="116">
        <v>31754</v>
      </c>
      <c r="AQ14" s="116">
        <v>26161</v>
      </c>
      <c r="AR14" s="116">
        <f t="shared" si="18"/>
        <v>94060</v>
      </c>
      <c r="AS14" s="116">
        <f t="shared" si="15"/>
        <v>31353.333333333332</v>
      </c>
      <c r="AU14" s="115">
        <v>608</v>
      </c>
      <c r="AV14" s="116"/>
      <c r="AW14" s="116">
        <f t="shared" si="12"/>
        <v>608</v>
      </c>
      <c r="AX14" s="29"/>
      <c r="AY14" s="115">
        <v>163186</v>
      </c>
      <c r="AZ14" s="116">
        <v>10550</v>
      </c>
      <c r="BA14" s="116"/>
      <c r="BB14" s="116">
        <v>211343</v>
      </c>
      <c r="BC14" s="110">
        <f>AY14/BB14</f>
        <v>0.77213818295377656</v>
      </c>
      <c r="BD14" s="110"/>
      <c r="BE14" s="129" t="s">
        <v>59</v>
      </c>
      <c r="BF14" s="115">
        <v>200</v>
      </c>
      <c r="BG14" s="115"/>
      <c r="BH14" s="114" t="e">
        <f t="shared" si="13"/>
        <v>#REF!</v>
      </c>
      <c r="BI14" s="114" t="e">
        <f t="shared" si="14"/>
        <v>#REF!</v>
      </c>
      <c r="BJ14" s="114"/>
      <c r="BK14" s="115" t="e">
        <f>K14/$BF$8</f>
        <v>#REF!</v>
      </c>
      <c r="BL14" s="115" t="e">
        <f>U14/$BF$8</f>
        <v>#REF!</v>
      </c>
      <c r="BM14" s="115" t="e">
        <f>Y14/$BF$8</f>
        <v>#REF!</v>
      </c>
    </row>
    <row r="15" spans="2:65" ht="39" customHeight="1">
      <c r="B15" s="1169"/>
      <c r="C15" s="130" t="s">
        <v>84</v>
      </c>
      <c r="D15" s="130" t="e">
        <f>#REF!</f>
        <v>#REF!</v>
      </c>
      <c r="E15" s="131" t="e">
        <f>#REF!</f>
        <v>#REF!</v>
      </c>
      <c r="F15" s="29" t="e">
        <f>#REF!</f>
        <v>#REF!</v>
      </c>
      <c r="G15" s="132" t="e">
        <f>SUM(E15:F15)</f>
        <v>#REF!</v>
      </c>
      <c r="H15" s="240"/>
      <c r="I15" s="133" t="e">
        <f>#REF!</f>
        <v>#REF!</v>
      </c>
      <c r="J15" s="131" t="e">
        <f>#REF!</f>
        <v>#REF!</v>
      </c>
      <c r="K15" s="131" t="e">
        <f>#REF!</f>
        <v>#REF!</v>
      </c>
      <c r="L15" s="131" t="e">
        <f>#REF!</f>
        <v>#REF!</v>
      </c>
      <c r="M15" s="131" t="e">
        <f>#REF!</f>
        <v>#REF!</v>
      </c>
      <c r="N15" s="130" t="e">
        <f>#REF!</f>
        <v>#REF!</v>
      </c>
      <c r="O15" s="130" t="e">
        <f>#REF!</f>
        <v>#REF!</v>
      </c>
      <c r="P15" s="130" t="e">
        <f>#REF!</f>
        <v>#REF!</v>
      </c>
      <c r="Q15" s="134" t="e">
        <f>#REF!</f>
        <v>#REF!</v>
      </c>
      <c r="R15" s="135" t="e">
        <f>#REF!</f>
        <v>#REF!</v>
      </c>
      <c r="S15" s="136" t="e">
        <f>#REF!</f>
        <v>#REF!</v>
      </c>
      <c r="T15" s="97" t="e">
        <f>I15-J15+K15+L15+M15+Q15+R15+S15</f>
        <v>#REF!</v>
      </c>
      <c r="U15" s="132" t="e">
        <f>G15-T15</f>
        <v>#REF!</v>
      </c>
      <c r="V15" s="137" t="e">
        <f t="shared" si="0"/>
        <v>#REF!</v>
      </c>
      <c r="W15" s="132" t="e">
        <f t="shared" si="1"/>
        <v>#REF!</v>
      </c>
      <c r="X15" s="138" t="e">
        <f t="shared" si="2"/>
        <v>#REF!</v>
      </c>
      <c r="Y15" s="139" t="e">
        <f t="shared" si="3"/>
        <v>#REF!</v>
      </c>
      <c r="Z15" s="133" t="e">
        <f t="shared" si="4"/>
        <v>#REF!</v>
      </c>
      <c r="AA15" s="140" t="e">
        <f t="shared" si="5"/>
        <v>#REF!</v>
      </c>
      <c r="AB15" s="140" t="e">
        <f t="shared" si="6"/>
        <v>#REF!</v>
      </c>
      <c r="AC15" s="130" t="e">
        <f t="shared" si="7"/>
        <v>#REF!</v>
      </c>
      <c r="AD15" s="141" t="e">
        <f t="shared" si="8"/>
        <v>#REF!</v>
      </c>
      <c r="AE15" s="133" t="e">
        <f>#REF!</f>
        <v>#REF!</v>
      </c>
      <c r="AF15" s="130" t="e">
        <f>#REF!</f>
        <v>#REF!</v>
      </c>
      <c r="AG15" s="141" t="e">
        <f>#REF!</f>
        <v>#REF!</v>
      </c>
      <c r="AH15" s="132" t="e">
        <f>#REF!</f>
        <v>#REF!</v>
      </c>
      <c r="AI15" s="132" t="e">
        <f>#REF!</f>
        <v>#REF!</v>
      </c>
      <c r="AJ15" s="142" t="e">
        <f t="shared" si="9"/>
        <v>#REF!</v>
      </c>
      <c r="AK15" s="143" t="e">
        <f t="shared" si="10"/>
        <v>#REF!</v>
      </c>
      <c r="AL15" s="143" t="e">
        <f t="shared" si="11"/>
        <v>#REF!</v>
      </c>
      <c r="AN15" s="130">
        <v>55998</v>
      </c>
      <c r="AO15" s="130">
        <v>57061</v>
      </c>
      <c r="AP15" s="131">
        <v>57915</v>
      </c>
      <c r="AQ15" s="131">
        <v>51079</v>
      </c>
      <c r="AR15" s="131">
        <f t="shared" si="18"/>
        <v>170974</v>
      </c>
      <c r="AS15" s="131">
        <f t="shared" si="15"/>
        <v>56991.333333333336</v>
      </c>
      <c r="AU15" s="130">
        <v>1388</v>
      </c>
      <c r="AV15" s="131"/>
      <c r="AW15" s="131">
        <f t="shared" si="12"/>
        <v>1388</v>
      </c>
      <c r="AX15" s="29"/>
      <c r="AY15" s="130">
        <v>319301</v>
      </c>
      <c r="AZ15" s="131">
        <v>16557</v>
      </c>
      <c r="BA15" s="131"/>
      <c r="BB15" s="131">
        <v>361996</v>
      </c>
      <c r="BC15" s="110">
        <f>AY15/BB15</f>
        <v>0.88205670780892609</v>
      </c>
      <c r="BD15" s="110"/>
      <c r="BE15" s="144" t="s">
        <v>59</v>
      </c>
      <c r="BF15" s="130">
        <v>207</v>
      </c>
      <c r="BG15" s="130"/>
      <c r="BH15" s="145" t="e">
        <f t="shared" si="13"/>
        <v>#REF!</v>
      </c>
      <c r="BI15" s="145" t="e">
        <f t="shared" si="14"/>
        <v>#REF!</v>
      </c>
      <c r="BJ15" s="145"/>
      <c r="BK15" s="130" t="e">
        <f>K15/$BF$8</f>
        <v>#REF!</v>
      </c>
      <c r="BL15" s="130" t="e">
        <f>U15/$BF$8</f>
        <v>#REF!</v>
      </c>
      <c r="BM15" s="130" t="e">
        <f>Y15/$BF$8</f>
        <v>#REF!</v>
      </c>
    </row>
    <row r="16" spans="2:65" ht="39" customHeight="1" thickBot="1">
      <c r="B16" s="1170"/>
      <c r="C16" s="146" t="s">
        <v>1</v>
      </c>
      <c r="D16" s="146" t="e">
        <f>SUM(D12:D15)</f>
        <v>#REF!</v>
      </c>
      <c r="E16" s="147" t="e">
        <f>SUM(E12:E15)</f>
        <v>#REF!</v>
      </c>
      <c r="F16" s="148" t="e">
        <f>SUM(F12:F15)</f>
        <v>#REF!</v>
      </c>
      <c r="G16" s="149" t="e">
        <f>SUM(G12:G15)</f>
        <v>#REF!</v>
      </c>
      <c r="H16" s="241" t="e">
        <f>(D16+F16)/1000</f>
        <v>#REF!</v>
      </c>
      <c r="I16" s="150" t="e">
        <f>SUM(I12:I15)</f>
        <v>#REF!</v>
      </c>
      <c r="J16" s="147" t="e">
        <f>SUM(J12:J15)</f>
        <v>#REF!</v>
      </c>
      <c r="K16" s="147" t="e">
        <f>SUM(K12:K15)</f>
        <v>#REF!</v>
      </c>
      <c r="L16" s="147" t="e">
        <f>SUM(L12:L15)</f>
        <v>#REF!</v>
      </c>
      <c r="M16" s="147" t="e">
        <f>SUM(M12:M15)</f>
        <v>#REF!</v>
      </c>
      <c r="N16" s="146" t="e">
        <f>SUM(I16:M16)/1000</f>
        <v>#REF!</v>
      </c>
      <c r="O16" s="146" t="e">
        <f t="shared" ref="O16:U16" si="19">SUM(O12:O15)</f>
        <v>#REF!</v>
      </c>
      <c r="P16" s="146" t="e">
        <f t="shared" si="19"/>
        <v>#REF!</v>
      </c>
      <c r="Q16" s="151" t="e">
        <f t="shared" si="19"/>
        <v>#REF!</v>
      </c>
      <c r="R16" s="152" t="e">
        <f t="shared" si="19"/>
        <v>#REF!</v>
      </c>
      <c r="S16" s="153" t="e">
        <f t="shared" si="19"/>
        <v>#REF!</v>
      </c>
      <c r="T16" s="149" t="e">
        <f t="shared" si="19"/>
        <v>#REF!</v>
      </c>
      <c r="U16" s="149" t="e">
        <f t="shared" si="19"/>
        <v>#REF!</v>
      </c>
      <c r="V16" s="154" t="e">
        <f t="shared" si="0"/>
        <v>#REF!</v>
      </c>
      <c r="W16" s="149" t="e">
        <f t="shared" si="1"/>
        <v>#REF!</v>
      </c>
      <c r="X16" s="155" t="e">
        <f t="shared" si="2"/>
        <v>#REF!</v>
      </c>
      <c r="Y16" s="156" t="e">
        <f t="shared" si="3"/>
        <v>#REF!</v>
      </c>
      <c r="Z16" s="150" t="e">
        <f t="shared" si="4"/>
        <v>#REF!</v>
      </c>
      <c r="AA16" s="157" t="e">
        <f t="shared" si="5"/>
        <v>#REF!</v>
      </c>
      <c r="AB16" s="157" t="e">
        <f t="shared" si="6"/>
        <v>#REF!</v>
      </c>
      <c r="AC16" s="146" t="e">
        <f t="shared" si="7"/>
        <v>#REF!</v>
      </c>
      <c r="AD16" s="158" t="e">
        <f t="shared" si="8"/>
        <v>#REF!</v>
      </c>
      <c r="AE16" s="150" t="e">
        <f>SUM(AE12:AE15)</f>
        <v>#REF!</v>
      </c>
      <c r="AF16" s="146" t="e">
        <f>SUM(AF12:AF15)</f>
        <v>#REF!</v>
      </c>
      <c r="AG16" s="158" t="e">
        <f>SUM(AG12:AG15)</f>
        <v>#REF!</v>
      </c>
      <c r="AH16" s="149" t="e">
        <f>SUM(AH12:AH15)</f>
        <v>#REF!</v>
      </c>
      <c r="AI16" s="149" t="e">
        <f>SUM(AI12:AI15)</f>
        <v>#REF!</v>
      </c>
      <c r="AJ16" s="159" t="e">
        <f t="shared" si="9"/>
        <v>#REF!</v>
      </c>
      <c r="AK16" s="160" t="e">
        <f t="shared" si="10"/>
        <v>#REF!</v>
      </c>
      <c r="AL16" s="160" t="e">
        <f t="shared" si="11"/>
        <v>#REF!</v>
      </c>
      <c r="AN16" s="146">
        <f t="shared" ref="AN16:AS16" si="20">SUM(AN12:AN15)</f>
        <v>217849</v>
      </c>
      <c r="AO16" s="146">
        <f t="shared" si="20"/>
        <v>237212</v>
      </c>
      <c r="AP16" s="147">
        <f t="shared" si="20"/>
        <v>243166</v>
      </c>
      <c r="AQ16" s="147">
        <f t="shared" si="20"/>
        <v>201446</v>
      </c>
      <c r="AR16" s="147">
        <f t="shared" si="20"/>
        <v>698227</v>
      </c>
      <c r="AS16" s="147">
        <f t="shared" si="20"/>
        <v>232742.33333333337</v>
      </c>
      <c r="AU16" s="146">
        <f>SUM(AU12:AU15)</f>
        <v>3454</v>
      </c>
      <c r="AV16" s="147">
        <f>SUM(AV12:AV15)</f>
        <v>0</v>
      </c>
      <c r="AW16" s="147">
        <f t="shared" si="12"/>
        <v>3454</v>
      </c>
      <c r="AX16" s="29"/>
      <c r="AY16" s="146"/>
      <c r="AZ16" s="147"/>
      <c r="BA16" s="147"/>
      <c r="BB16" s="147"/>
      <c r="BC16" s="110"/>
      <c r="BD16" s="110"/>
      <c r="BE16" s="161"/>
      <c r="BF16" s="146">
        <f>SUM(BF12:BF15)</f>
        <v>673</v>
      </c>
      <c r="BG16" s="146">
        <f>SUM(BG12:BG15)</f>
        <v>0</v>
      </c>
      <c r="BH16" s="162" t="e">
        <f t="shared" si="13"/>
        <v>#REF!</v>
      </c>
      <c r="BI16" s="162" t="e">
        <f t="shared" si="14"/>
        <v>#REF!</v>
      </c>
      <c r="BJ16" s="162"/>
      <c r="BK16" s="146" t="e">
        <f>SUM(BK12:BK15)</f>
        <v>#REF!</v>
      </c>
      <c r="BL16" s="146" t="e">
        <f>SUM(BL12:BL15)</f>
        <v>#REF!</v>
      </c>
      <c r="BM16" s="146" t="e">
        <f>SUM(BM12:BM15)</f>
        <v>#REF!</v>
      </c>
    </row>
    <row r="17" spans="2:65" ht="39" customHeight="1">
      <c r="B17" s="1171" t="s">
        <v>61</v>
      </c>
      <c r="C17" s="130" t="s">
        <v>62</v>
      </c>
      <c r="D17" s="130" t="e">
        <f>#REF!</f>
        <v>#REF!</v>
      </c>
      <c r="E17" s="131" t="e">
        <f>#REF!</f>
        <v>#REF!</v>
      </c>
      <c r="F17" s="29" t="e">
        <f>#REF!</f>
        <v>#REF!</v>
      </c>
      <c r="G17" s="132" t="e">
        <f>SUM(E17:F17)</f>
        <v>#REF!</v>
      </c>
      <c r="H17" s="240"/>
      <c r="I17" s="133" t="e">
        <f>#REF!</f>
        <v>#REF!</v>
      </c>
      <c r="J17" s="131" t="e">
        <f>#REF!</f>
        <v>#REF!</v>
      </c>
      <c r="K17" s="131" t="e">
        <f>#REF!</f>
        <v>#REF!</v>
      </c>
      <c r="L17" s="131" t="e">
        <f>#REF!</f>
        <v>#REF!</v>
      </c>
      <c r="M17" s="131" t="e">
        <f>#REF!</f>
        <v>#REF!</v>
      </c>
      <c r="N17" s="130" t="e">
        <f>#REF!</f>
        <v>#REF!</v>
      </c>
      <c r="O17" s="130" t="e">
        <f>#REF!</f>
        <v>#REF!</v>
      </c>
      <c r="P17" t="e">
        <f>#REF!</f>
        <v>#REF!</v>
      </c>
      <c r="Q17" s="134" t="e">
        <f>#REF!</f>
        <v>#REF!</v>
      </c>
      <c r="R17" s="135" t="e">
        <f>#REF!</f>
        <v>#REF!</v>
      </c>
      <c r="S17" s="136" t="e">
        <f>#REF!</f>
        <v>#REF!</v>
      </c>
      <c r="T17" s="97" t="e">
        <f>I17-J17+K17+L17+M17+Q17+R17+S17</f>
        <v>#REF!</v>
      </c>
      <c r="U17" s="132" t="e">
        <f>G17-T17</f>
        <v>#REF!</v>
      </c>
      <c r="V17" s="137" t="e">
        <f t="shared" si="0"/>
        <v>#REF!</v>
      </c>
      <c r="W17" s="132" t="e">
        <f t="shared" si="1"/>
        <v>#REF!</v>
      </c>
      <c r="X17" s="138" t="e">
        <f t="shared" si="2"/>
        <v>#REF!</v>
      </c>
      <c r="Y17" s="139" t="e">
        <f t="shared" si="3"/>
        <v>#REF!</v>
      </c>
      <c r="Z17" s="133" t="e">
        <f t="shared" si="4"/>
        <v>#REF!</v>
      </c>
      <c r="AA17" s="140" t="e">
        <f t="shared" si="5"/>
        <v>#REF!</v>
      </c>
      <c r="AB17" s="140" t="e">
        <f t="shared" si="6"/>
        <v>#REF!</v>
      </c>
      <c r="AC17" s="130" t="e">
        <f t="shared" si="7"/>
        <v>#REF!</v>
      </c>
      <c r="AD17" s="141" t="e">
        <f t="shared" si="8"/>
        <v>#REF!</v>
      </c>
      <c r="AE17" s="133" t="e">
        <f>#REF!</f>
        <v>#REF!</v>
      </c>
      <c r="AF17" s="130" t="e">
        <f>#REF!</f>
        <v>#REF!</v>
      </c>
      <c r="AG17" s="141" t="e">
        <f>#REF!</f>
        <v>#REF!</v>
      </c>
      <c r="AH17" s="132" t="e">
        <f>#REF!</f>
        <v>#REF!</v>
      </c>
      <c r="AI17" s="132" t="e">
        <f>#REF!</f>
        <v>#REF!</v>
      </c>
      <c r="AJ17" s="142" t="e">
        <f t="shared" si="9"/>
        <v>#REF!</v>
      </c>
      <c r="AK17" s="143" t="e">
        <f t="shared" si="10"/>
        <v>#REF!</v>
      </c>
      <c r="AL17" s="143" t="e">
        <f t="shared" si="11"/>
        <v>#REF!</v>
      </c>
      <c r="AN17" s="130">
        <v>141525</v>
      </c>
      <c r="AO17" s="130">
        <v>150417</v>
      </c>
      <c r="AP17" s="131">
        <v>139259</v>
      </c>
      <c r="AQ17" s="131">
        <v>131690</v>
      </c>
      <c r="AR17" s="131">
        <f t="shared" si="18"/>
        <v>431201</v>
      </c>
      <c r="AS17" s="131">
        <f t="shared" si="15"/>
        <v>143733.66666666666</v>
      </c>
      <c r="AU17" s="130">
        <v>1328</v>
      </c>
      <c r="AV17" s="131"/>
      <c r="AW17" s="131">
        <f t="shared" si="12"/>
        <v>1328</v>
      </c>
      <c r="AX17" s="29"/>
      <c r="AY17" s="130">
        <v>173111</v>
      </c>
      <c r="AZ17" s="131">
        <v>0</v>
      </c>
      <c r="BA17" s="131"/>
      <c r="BB17" s="131">
        <v>205358</v>
      </c>
      <c r="BC17" s="110">
        <f>AY17/BB17</f>
        <v>0.84297178585689381</v>
      </c>
      <c r="BD17" s="110"/>
      <c r="BE17" s="144" t="s">
        <v>59</v>
      </c>
      <c r="BF17" s="130">
        <v>200</v>
      </c>
      <c r="BG17" s="130"/>
      <c r="BH17" s="168" t="e">
        <f t="shared" si="13"/>
        <v>#REF!</v>
      </c>
      <c r="BI17" s="168" t="e">
        <f t="shared" si="14"/>
        <v>#REF!</v>
      </c>
      <c r="BJ17" s="168"/>
      <c r="BK17" s="130" t="e">
        <f>K17/$BF$8</f>
        <v>#REF!</v>
      </c>
      <c r="BL17" s="130" t="e">
        <f>U17/$BF$8</f>
        <v>#REF!</v>
      </c>
      <c r="BM17" s="130" t="e">
        <f>Y17/$BF$8</f>
        <v>#REF!</v>
      </c>
    </row>
    <row r="18" spans="2:65" ht="39" customHeight="1">
      <c r="B18" s="1169"/>
      <c r="C18" s="115" t="s">
        <v>63</v>
      </c>
      <c r="D18" s="115" t="e">
        <f>#REF!</f>
        <v>#REF!</v>
      </c>
      <c r="E18" s="116" t="e">
        <f>#REF!</f>
        <v>#REF!</v>
      </c>
      <c r="F18" s="117" t="e">
        <f>#REF!</f>
        <v>#REF!</v>
      </c>
      <c r="G18" s="118" t="e">
        <f>SUM(E18:F18)</f>
        <v>#REF!</v>
      </c>
      <c r="H18" s="239"/>
      <c r="I18" s="119" t="e">
        <f>#REF!</f>
        <v>#REF!</v>
      </c>
      <c r="J18" s="116" t="e">
        <f>#REF!</f>
        <v>#REF!</v>
      </c>
      <c r="K18" s="116" t="e">
        <f>#REF!</f>
        <v>#REF!</v>
      </c>
      <c r="L18" s="116" t="e">
        <f>#REF!</f>
        <v>#REF!</v>
      </c>
      <c r="M18" s="116" t="e">
        <f>#REF!</f>
        <v>#REF!</v>
      </c>
      <c r="N18" s="115" t="e">
        <f>#REF!</f>
        <v>#REF!</v>
      </c>
      <c r="O18" s="115" t="e">
        <f>#REF!</f>
        <v>#REF!</v>
      </c>
      <c r="P18" t="e">
        <f>#REF!</f>
        <v>#REF!</v>
      </c>
      <c r="Q18" s="120" t="e">
        <f>#REF!</f>
        <v>#REF!</v>
      </c>
      <c r="R18" s="121" t="e">
        <f>#REF!</f>
        <v>#REF!</v>
      </c>
      <c r="S18" s="122" t="e">
        <f>#REF!</f>
        <v>#REF!</v>
      </c>
      <c r="T18" s="97" t="e">
        <f>I18-J18+K18+L18+M18+Q18+R18+S18</f>
        <v>#REF!</v>
      </c>
      <c r="U18" s="118" t="e">
        <f>G18-T18</f>
        <v>#REF!</v>
      </c>
      <c r="V18" s="123" t="e">
        <f t="shared" si="0"/>
        <v>#REF!</v>
      </c>
      <c r="W18" s="118" t="e">
        <f t="shared" si="1"/>
        <v>#REF!</v>
      </c>
      <c r="X18" s="124" t="e">
        <f t="shared" si="2"/>
        <v>#REF!</v>
      </c>
      <c r="Y18" s="125" t="e">
        <f t="shared" si="3"/>
        <v>#REF!</v>
      </c>
      <c r="Z18" s="119" t="e">
        <f t="shared" si="4"/>
        <v>#REF!</v>
      </c>
      <c r="AA18" s="126" t="e">
        <f t="shared" si="5"/>
        <v>#REF!</v>
      </c>
      <c r="AB18" s="126" t="e">
        <f t="shared" si="6"/>
        <v>#REF!</v>
      </c>
      <c r="AC18" s="115" t="e">
        <f t="shared" si="7"/>
        <v>#REF!</v>
      </c>
      <c r="AD18" s="164" t="e">
        <f t="shared" si="8"/>
        <v>#REF!</v>
      </c>
      <c r="AE18" s="119" t="e">
        <f>#REF!</f>
        <v>#REF!</v>
      </c>
      <c r="AF18" s="115" t="e">
        <f>#REF!</f>
        <v>#REF!</v>
      </c>
      <c r="AG18" s="164" t="e">
        <f>#REF!</f>
        <v>#REF!</v>
      </c>
      <c r="AH18" s="118" t="e">
        <f>#REF!</f>
        <v>#REF!</v>
      </c>
      <c r="AI18" s="118" t="e">
        <f>#REF!</f>
        <v>#REF!</v>
      </c>
      <c r="AJ18" s="127" t="e">
        <f t="shared" si="9"/>
        <v>#REF!</v>
      </c>
      <c r="AK18" s="128" t="e">
        <f t="shared" si="10"/>
        <v>#REF!</v>
      </c>
      <c r="AL18" s="128" t="e">
        <f t="shared" si="11"/>
        <v>#REF!</v>
      </c>
      <c r="AN18" s="130">
        <v>33057</v>
      </c>
      <c r="AO18" s="115">
        <v>35896</v>
      </c>
      <c r="AP18" s="131">
        <v>40603</v>
      </c>
      <c r="AQ18" s="131">
        <v>44411</v>
      </c>
      <c r="AR18" s="131">
        <f t="shared" si="18"/>
        <v>109556</v>
      </c>
      <c r="AS18" s="131">
        <f t="shared" si="15"/>
        <v>36518.666666666664</v>
      </c>
      <c r="AU18" s="130">
        <v>962</v>
      </c>
      <c r="AV18" s="131"/>
      <c r="AW18" s="131">
        <f t="shared" si="12"/>
        <v>962</v>
      </c>
      <c r="AX18" s="29"/>
      <c r="AY18" s="130">
        <v>155367</v>
      </c>
      <c r="AZ18" s="131">
        <v>13490</v>
      </c>
      <c r="BA18" s="131"/>
      <c r="BB18" s="131">
        <v>177194</v>
      </c>
      <c r="BC18" s="110">
        <f>AY18/BB18</f>
        <v>0.87681862817025402</v>
      </c>
      <c r="BD18" s="110"/>
      <c r="BE18" s="144" t="s">
        <v>50</v>
      </c>
      <c r="BF18" s="130">
        <v>196</v>
      </c>
      <c r="BG18" s="130"/>
      <c r="BH18" s="114" t="e">
        <f t="shared" si="13"/>
        <v>#REF!</v>
      </c>
      <c r="BI18" s="114" t="e">
        <f t="shared" si="14"/>
        <v>#REF!</v>
      </c>
      <c r="BJ18" s="114"/>
      <c r="BK18" s="130" t="e">
        <f>K18/$BF$8</f>
        <v>#REF!</v>
      </c>
      <c r="BL18" s="130" t="e">
        <f>U18/$BF$8</f>
        <v>#REF!</v>
      </c>
      <c r="BM18" s="130" t="e">
        <f>Y18/$BF$8</f>
        <v>#REF!</v>
      </c>
    </row>
    <row r="19" spans="2:65" ht="39" customHeight="1">
      <c r="B19" s="1169"/>
      <c r="C19" s="115" t="s">
        <v>64</v>
      </c>
      <c r="D19" s="115" t="e">
        <f>#REF!</f>
        <v>#REF!</v>
      </c>
      <c r="E19" s="116" t="e">
        <f>#REF!</f>
        <v>#REF!</v>
      </c>
      <c r="F19" s="117" t="e">
        <f>#REF!</f>
        <v>#REF!</v>
      </c>
      <c r="G19" s="118" t="e">
        <f>SUM(E19:F19)</f>
        <v>#REF!</v>
      </c>
      <c r="H19" s="239"/>
      <c r="I19" s="119" t="e">
        <f>#REF!</f>
        <v>#REF!</v>
      </c>
      <c r="J19" s="116" t="e">
        <f>#REF!</f>
        <v>#REF!</v>
      </c>
      <c r="K19" s="116" t="e">
        <f>#REF!</f>
        <v>#REF!</v>
      </c>
      <c r="L19" s="116" t="e">
        <f>#REF!</f>
        <v>#REF!</v>
      </c>
      <c r="M19" s="116" t="e">
        <f>#REF!</f>
        <v>#REF!</v>
      </c>
      <c r="N19" s="115" t="e">
        <f>#REF!</f>
        <v>#REF!</v>
      </c>
      <c r="O19" s="115" t="e">
        <f>#REF!</f>
        <v>#REF!</v>
      </c>
      <c r="P19" t="e">
        <f>#REF!</f>
        <v>#REF!</v>
      </c>
      <c r="Q19" s="120" t="e">
        <f>#REF!</f>
        <v>#REF!</v>
      </c>
      <c r="R19" s="121" t="e">
        <f>#REF!</f>
        <v>#REF!</v>
      </c>
      <c r="S19" s="122" t="e">
        <f>#REF!</f>
        <v>#REF!</v>
      </c>
      <c r="T19" s="97" t="e">
        <f>I19-J19+K19+L19+M19+Q19+R19+S19</f>
        <v>#REF!</v>
      </c>
      <c r="U19" s="118" t="e">
        <f>G19-T19</f>
        <v>#REF!</v>
      </c>
      <c r="V19" s="123" t="e">
        <f t="shared" si="0"/>
        <v>#REF!</v>
      </c>
      <c r="W19" s="118" t="e">
        <f t="shared" si="1"/>
        <v>#REF!</v>
      </c>
      <c r="X19" s="124" t="e">
        <f t="shared" si="2"/>
        <v>#REF!</v>
      </c>
      <c r="Y19" s="125" t="e">
        <f t="shared" si="3"/>
        <v>#REF!</v>
      </c>
      <c r="Z19" s="119" t="e">
        <f t="shared" si="4"/>
        <v>#REF!</v>
      </c>
      <c r="AA19" s="126" t="e">
        <f t="shared" si="5"/>
        <v>#REF!</v>
      </c>
      <c r="AB19" s="126" t="e">
        <f t="shared" si="6"/>
        <v>#REF!</v>
      </c>
      <c r="AC19" s="115" t="e">
        <f t="shared" si="7"/>
        <v>#REF!</v>
      </c>
      <c r="AD19" s="164" t="e">
        <f t="shared" si="8"/>
        <v>#REF!</v>
      </c>
      <c r="AE19" s="119" t="e">
        <f>#REF!</f>
        <v>#REF!</v>
      </c>
      <c r="AF19" s="115" t="e">
        <f>#REF!</f>
        <v>#REF!</v>
      </c>
      <c r="AG19" s="164" t="e">
        <f>#REF!</f>
        <v>#REF!</v>
      </c>
      <c r="AH19" s="118" t="e">
        <f>#REF!</f>
        <v>#REF!</v>
      </c>
      <c r="AI19" s="118" t="e">
        <f>#REF!</f>
        <v>#REF!</v>
      </c>
      <c r="AJ19" s="127" t="e">
        <f t="shared" si="9"/>
        <v>#REF!</v>
      </c>
      <c r="AK19" s="128" t="e">
        <f t="shared" si="10"/>
        <v>#REF!</v>
      </c>
      <c r="AL19" s="128" t="e">
        <f t="shared" si="11"/>
        <v>#REF!</v>
      </c>
      <c r="AN19" s="130">
        <v>47295</v>
      </c>
      <c r="AO19" s="115">
        <v>47813</v>
      </c>
      <c r="AP19" s="131">
        <v>39937</v>
      </c>
      <c r="AQ19" s="131">
        <v>38714</v>
      </c>
      <c r="AR19" s="131">
        <f t="shared" si="18"/>
        <v>135045</v>
      </c>
      <c r="AS19" s="131">
        <f t="shared" si="15"/>
        <v>45015</v>
      </c>
      <c r="AU19" s="130">
        <v>746</v>
      </c>
      <c r="AV19" s="131"/>
      <c r="AW19" s="131">
        <f t="shared" si="12"/>
        <v>746</v>
      </c>
      <c r="AX19" s="29"/>
      <c r="AY19" s="130">
        <v>133050</v>
      </c>
      <c r="AZ19" s="131">
        <v>10381</v>
      </c>
      <c r="BA19" s="131"/>
      <c r="BB19" s="131">
        <v>149214</v>
      </c>
      <c r="BC19" s="110">
        <f>AY19/BB19</f>
        <v>0.8916723631830793</v>
      </c>
      <c r="BD19" s="110"/>
      <c r="BE19" s="169" t="s">
        <v>50</v>
      </c>
      <c r="BF19" s="134">
        <v>203</v>
      </c>
      <c r="BG19" s="169"/>
      <c r="BH19" s="120" t="e">
        <f t="shared" si="13"/>
        <v>#REF!</v>
      </c>
      <c r="BI19" s="170" t="s">
        <v>85</v>
      </c>
      <c r="BJ19" s="120" t="s">
        <v>65</v>
      </c>
      <c r="BK19" s="130" t="e">
        <f>K19/$BF$8</f>
        <v>#REF!</v>
      </c>
      <c r="BL19" s="130" t="e">
        <f>U19/$BF$8</f>
        <v>#REF!</v>
      </c>
      <c r="BM19" s="130" t="e">
        <f>Y19/$BF$8</f>
        <v>#REF!</v>
      </c>
    </row>
    <row r="20" spans="2:65" ht="39" customHeight="1">
      <c r="B20" s="1169"/>
      <c r="C20" s="171" t="s">
        <v>86</v>
      </c>
      <c r="D20" s="171" t="e">
        <f>#REF!</f>
        <v>#REF!</v>
      </c>
      <c r="E20" s="172" t="e">
        <f>#REF!</f>
        <v>#REF!</v>
      </c>
      <c r="F20" s="173" t="e">
        <f>#REF!</f>
        <v>#REF!</v>
      </c>
      <c r="G20" s="174" t="e">
        <f>SUM(E20:F20)</f>
        <v>#REF!</v>
      </c>
      <c r="H20" s="242"/>
      <c r="I20" s="175" t="e">
        <f>#REF!</f>
        <v>#REF!</v>
      </c>
      <c r="J20" s="172" t="e">
        <f>#REF!</f>
        <v>#REF!</v>
      </c>
      <c r="K20" s="172" t="e">
        <f>#REF!</f>
        <v>#REF!</v>
      </c>
      <c r="L20" s="172" t="e">
        <f>#REF!</f>
        <v>#REF!</v>
      </c>
      <c r="M20" s="172" t="e">
        <f>#REF!</f>
        <v>#REF!</v>
      </c>
      <c r="N20" s="171" t="e">
        <f>#REF!</f>
        <v>#REF!</v>
      </c>
      <c r="O20" s="171" t="e">
        <f>#REF!</f>
        <v>#REF!</v>
      </c>
      <c r="P20" t="e">
        <f>#REF!</f>
        <v>#REF!</v>
      </c>
      <c r="Q20" s="176" t="e">
        <f>#REF!</f>
        <v>#REF!</v>
      </c>
      <c r="R20" s="177" t="e">
        <f>#REF!</f>
        <v>#REF!</v>
      </c>
      <c r="S20" s="178" t="e">
        <f>#REF!</f>
        <v>#REF!</v>
      </c>
      <c r="T20" s="97" t="e">
        <f>I20-J20+K20+L20+M20+Q20+R20+S20</f>
        <v>#REF!</v>
      </c>
      <c r="U20" s="174" t="e">
        <f>G20-T20</f>
        <v>#REF!</v>
      </c>
      <c r="V20" s="179" t="e">
        <f t="shared" si="0"/>
        <v>#REF!</v>
      </c>
      <c r="W20" s="174" t="e">
        <f t="shared" si="1"/>
        <v>#REF!</v>
      </c>
      <c r="X20" s="180" t="e">
        <f t="shared" si="2"/>
        <v>#REF!</v>
      </c>
      <c r="Y20" s="181" t="e">
        <f t="shared" si="3"/>
        <v>#REF!</v>
      </c>
      <c r="Z20" s="175" t="e">
        <f t="shared" si="4"/>
        <v>#REF!</v>
      </c>
      <c r="AA20" s="182" t="e">
        <f t="shared" si="5"/>
        <v>#REF!</v>
      </c>
      <c r="AB20" s="182" t="e">
        <f t="shared" si="6"/>
        <v>#REF!</v>
      </c>
      <c r="AC20" s="171" t="e">
        <f t="shared" si="7"/>
        <v>#REF!</v>
      </c>
      <c r="AD20" s="183" t="e">
        <f t="shared" si="8"/>
        <v>#REF!</v>
      </c>
      <c r="AE20" s="175" t="e">
        <f>#REF!</f>
        <v>#REF!</v>
      </c>
      <c r="AF20" s="171" t="e">
        <f>#REF!</f>
        <v>#REF!</v>
      </c>
      <c r="AG20" s="183" t="e">
        <f>#REF!</f>
        <v>#REF!</v>
      </c>
      <c r="AH20" s="174" t="e">
        <f>#REF!</f>
        <v>#REF!</v>
      </c>
      <c r="AI20" s="174" t="e">
        <f>#REF!</f>
        <v>#REF!</v>
      </c>
      <c r="AJ20" s="184" t="e">
        <f t="shared" si="9"/>
        <v>#REF!</v>
      </c>
      <c r="AK20" s="185" t="e">
        <f t="shared" si="10"/>
        <v>#REF!</v>
      </c>
      <c r="AL20" s="185" t="e">
        <f t="shared" si="11"/>
        <v>#REF!</v>
      </c>
      <c r="AN20" s="130">
        <v>272317</v>
      </c>
      <c r="AO20" s="171">
        <v>248549</v>
      </c>
      <c r="AP20" s="131">
        <v>237777</v>
      </c>
      <c r="AQ20" s="131">
        <v>238534</v>
      </c>
      <c r="AR20" s="131">
        <f>SUM(AN20:AP20)</f>
        <v>758643</v>
      </c>
      <c r="AS20" s="131">
        <f t="shared" si="15"/>
        <v>252881</v>
      </c>
      <c r="AU20" s="130">
        <v>2023</v>
      </c>
      <c r="AV20" s="131"/>
      <c r="AW20" s="131">
        <f t="shared" si="12"/>
        <v>2023</v>
      </c>
      <c r="AX20" s="29"/>
      <c r="AY20" s="130">
        <v>294448</v>
      </c>
      <c r="AZ20" s="131">
        <v>13547</v>
      </c>
      <c r="BA20" s="131"/>
      <c r="BB20" s="131">
        <v>320354</v>
      </c>
      <c r="BC20" s="110">
        <f>AY20/BB20</f>
        <v>0.91913320888766803</v>
      </c>
      <c r="BD20" s="110"/>
      <c r="BE20" s="144" t="s">
        <v>50</v>
      </c>
      <c r="BF20" s="130">
        <v>200</v>
      </c>
      <c r="BG20" s="130"/>
      <c r="BH20" s="186" t="e">
        <f t="shared" si="13"/>
        <v>#REF!</v>
      </c>
      <c r="BI20" s="186" t="e">
        <f t="shared" ref="BI20:BI25" si="21">I20/$BG20</f>
        <v>#REF!</v>
      </c>
      <c r="BJ20" s="186"/>
      <c r="BK20" s="130" t="e">
        <f>K20/$BF$8</f>
        <v>#REF!</v>
      </c>
      <c r="BL20" s="130" t="e">
        <f>U20/$BF$8</f>
        <v>#REF!</v>
      </c>
      <c r="BM20" s="130" t="e">
        <f>Y20/$BF$8</f>
        <v>#REF!</v>
      </c>
    </row>
    <row r="21" spans="2:65" ht="39" customHeight="1" thickBot="1">
      <c r="B21" s="1169"/>
      <c r="C21" s="146" t="s">
        <v>1</v>
      </c>
      <c r="D21" s="146" t="e">
        <f>SUM(D17:D20)</f>
        <v>#REF!</v>
      </c>
      <c r="E21" s="147" t="e">
        <f>SUM(E17:E20)</f>
        <v>#REF!</v>
      </c>
      <c r="F21" s="148" t="e">
        <f>SUM(F17:F20)</f>
        <v>#REF!</v>
      </c>
      <c r="G21" s="149" t="e">
        <f>SUM(G17:G20)</f>
        <v>#REF!</v>
      </c>
      <c r="H21" s="241" t="e">
        <f>(D21+F21)/1000</f>
        <v>#REF!</v>
      </c>
      <c r="I21" s="150" t="e">
        <f>SUM(I17:I20)</f>
        <v>#REF!</v>
      </c>
      <c r="J21" s="147" t="e">
        <f>SUM(J17:J20)</f>
        <v>#REF!</v>
      </c>
      <c r="K21" s="147" t="e">
        <f>SUM(K17:K20)</f>
        <v>#REF!</v>
      </c>
      <c r="L21" s="147" t="e">
        <f>SUM(L17:L20)</f>
        <v>#REF!</v>
      </c>
      <c r="M21" s="147" t="e">
        <f>SUM(M17:M20)</f>
        <v>#REF!</v>
      </c>
      <c r="N21" s="146" t="e">
        <f>SUM(I21:M21)/1000</f>
        <v>#REF!</v>
      </c>
      <c r="O21" s="146" t="e">
        <f t="shared" ref="O21:U21" si="22">SUM(O17:O20)</f>
        <v>#REF!</v>
      </c>
      <c r="P21" s="146" t="e">
        <f t="shared" si="22"/>
        <v>#REF!</v>
      </c>
      <c r="Q21" s="151" t="e">
        <f t="shared" si="22"/>
        <v>#REF!</v>
      </c>
      <c r="R21" s="152" t="e">
        <f t="shared" si="22"/>
        <v>#REF!</v>
      </c>
      <c r="S21" s="153" t="e">
        <f t="shared" si="22"/>
        <v>#REF!</v>
      </c>
      <c r="T21" s="149" t="e">
        <f t="shared" si="22"/>
        <v>#REF!</v>
      </c>
      <c r="U21" s="149" t="e">
        <f t="shared" si="22"/>
        <v>#REF!</v>
      </c>
      <c r="V21" s="154" t="e">
        <f t="shared" si="0"/>
        <v>#REF!</v>
      </c>
      <c r="W21" s="149" t="e">
        <f t="shared" si="1"/>
        <v>#REF!</v>
      </c>
      <c r="X21" s="155" t="e">
        <f t="shared" si="2"/>
        <v>#REF!</v>
      </c>
      <c r="Y21" s="156" t="e">
        <f t="shared" si="3"/>
        <v>#REF!</v>
      </c>
      <c r="Z21" s="150" t="e">
        <f t="shared" si="4"/>
        <v>#REF!</v>
      </c>
      <c r="AA21" s="157" t="e">
        <f t="shared" si="5"/>
        <v>#REF!</v>
      </c>
      <c r="AB21" s="157" t="e">
        <f t="shared" si="6"/>
        <v>#REF!</v>
      </c>
      <c r="AC21" s="146" t="e">
        <f t="shared" si="7"/>
        <v>#REF!</v>
      </c>
      <c r="AD21" s="158" t="e">
        <f t="shared" si="8"/>
        <v>#REF!</v>
      </c>
      <c r="AE21" s="150" t="e">
        <f>SUM(AE17:AE20)</f>
        <v>#REF!</v>
      </c>
      <c r="AF21" s="146" t="e">
        <f>SUM(AF17:AF20)</f>
        <v>#REF!</v>
      </c>
      <c r="AG21" s="158" t="e">
        <f>SUM(AG17:AG20)</f>
        <v>#REF!</v>
      </c>
      <c r="AH21" s="149" t="e">
        <f>SUM(AH17:AH20)</f>
        <v>#REF!</v>
      </c>
      <c r="AI21" s="149" t="e">
        <f>SUM(AI17:AI20)</f>
        <v>#REF!</v>
      </c>
      <c r="AJ21" s="159" t="e">
        <f t="shared" si="9"/>
        <v>#REF!</v>
      </c>
      <c r="AK21" s="160" t="e">
        <f t="shared" si="10"/>
        <v>#REF!</v>
      </c>
      <c r="AL21" s="160" t="e">
        <f t="shared" si="11"/>
        <v>#REF!</v>
      </c>
      <c r="AN21" s="146">
        <f t="shared" ref="AN21:AS21" si="23">SUM(AN17:AN20)</f>
        <v>494194</v>
      </c>
      <c r="AO21" s="146">
        <f t="shared" si="23"/>
        <v>482675</v>
      </c>
      <c r="AP21" s="147">
        <f t="shared" si="23"/>
        <v>457576</v>
      </c>
      <c r="AQ21" s="147">
        <f t="shared" si="23"/>
        <v>453349</v>
      </c>
      <c r="AR21" s="147">
        <f t="shared" si="23"/>
        <v>1434445</v>
      </c>
      <c r="AS21" s="147">
        <f t="shared" si="23"/>
        <v>478148.33333333331</v>
      </c>
      <c r="AU21" s="146">
        <f>SUM(AU17:AU20)</f>
        <v>5059</v>
      </c>
      <c r="AV21" s="147">
        <v>0</v>
      </c>
      <c r="AW21" s="147">
        <f t="shared" si="12"/>
        <v>5059</v>
      </c>
      <c r="AX21" s="29"/>
      <c r="AY21" s="146"/>
      <c r="AZ21" s="147"/>
      <c r="BA21" s="147"/>
      <c r="BB21" s="147"/>
      <c r="BC21" s="110"/>
      <c r="BD21" s="110"/>
      <c r="BE21" s="161"/>
      <c r="BF21" s="146">
        <f>SUM(BF17:BF20)</f>
        <v>799</v>
      </c>
      <c r="BG21" s="146">
        <f>SUM(BG17:BG20)</f>
        <v>0</v>
      </c>
      <c r="BH21" s="162" t="e">
        <f t="shared" si="13"/>
        <v>#REF!</v>
      </c>
      <c r="BI21" s="162" t="e">
        <f t="shared" si="21"/>
        <v>#REF!</v>
      </c>
      <c r="BJ21" s="162"/>
      <c r="BK21" s="146" t="e">
        <f>SUM(BK17:BK20)</f>
        <v>#REF!</v>
      </c>
      <c r="BL21" s="146" t="e">
        <f>SUM(BL17:BL20)</f>
        <v>#REF!</v>
      </c>
      <c r="BM21" s="146" t="e">
        <f>SUM(BM17:BM20)</f>
        <v>#REF!</v>
      </c>
    </row>
    <row r="22" spans="2:65" ht="39" customHeight="1">
      <c r="B22" s="1171" t="s">
        <v>66</v>
      </c>
      <c r="C22" s="187" t="s">
        <v>67</v>
      </c>
      <c r="D22" s="188" t="e">
        <f>#REF!</f>
        <v>#REF!</v>
      </c>
      <c r="E22" s="189" t="e">
        <f>#REF!</f>
        <v>#REF!</v>
      </c>
      <c r="F22" s="190" t="e">
        <f>#REF!</f>
        <v>#REF!</v>
      </c>
      <c r="G22" s="191" t="e">
        <f>SUM(E22:F22)</f>
        <v>#REF!</v>
      </c>
      <c r="H22" s="243"/>
      <c r="I22" s="192" t="e">
        <f>#REF!</f>
        <v>#REF!</v>
      </c>
      <c r="J22" s="189" t="e">
        <f>#REF!</f>
        <v>#REF!</v>
      </c>
      <c r="K22" s="99" t="e">
        <f>#REF!</f>
        <v>#REF!</v>
      </c>
      <c r="L22" s="189" t="e">
        <f>#REF!</f>
        <v>#REF!</v>
      </c>
      <c r="M22" s="189" t="e">
        <f>#REF!</f>
        <v>#REF!</v>
      </c>
      <c r="N22" s="188" t="e">
        <f>#REF!</f>
        <v>#REF!</v>
      </c>
      <c r="O22" s="188" t="e">
        <f>#REF!</f>
        <v>#REF!</v>
      </c>
      <c r="P22" s="188" t="e">
        <f>#REF!</f>
        <v>#REF!</v>
      </c>
      <c r="Q22" s="193" t="e">
        <f>#REF!</f>
        <v>#REF!</v>
      </c>
      <c r="R22" s="194" t="e">
        <f>#REF!</f>
        <v>#REF!</v>
      </c>
      <c r="S22" s="195" t="e">
        <f>#REF!</f>
        <v>#REF!</v>
      </c>
      <c r="T22" s="97" t="e">
        <f>I22-J22+K22+L22+M22+Q22+R22+S22</f>
        <v>#REF!</v>
      </c>
      <c r="U22" s="191" t="e">
        <f>G22-T22</f>
        <v>#REF!</v>
      </c>
      <c r="V22" s="196" t="e">
        <f t="shared" si="0"/>
        <v>#REF!</v>
      </c>
      <c r="W22" s="191" t="e">
        <f t="shared" si="1"/>
        <v>#REF!</v>
      </c>
      <c r="X22" s="197" t="e">
        <f t="shared" si="2"/>
        <v>#REF!</v>
      </c>
      <c r="Y22" s="198" t="e">
        <f t="shared" si="3"/>
        <v>#REF!</v>
      </c>
      <c r="Z22" s="192" t="e">
        <f t="shared" si="4"/>
        <v>#REF!</v>
      </c>
      <c r="AA22" s="199" t="e">
        <f t="shared" si="5"/>
        <v>#REF!</v>
      </c>
      <c r="AB22" s="199" t="e">
        <f t="shared" si="6"/>
        <v>#REF!</v>
      </c>
      <c r="AC22" s="188" t="e">
        <f t="shared" si="7"/>
        <v>#REF!</v>
      </c>
      <c r="AD22" s="200" t="e">
        <f t="shared" si="8"/>
        <v>#REF!</v>
      </c>
      <c r="AE22" s="192" t="e">
        <f>#REF!</f>
        <v>#REF!</v>
      </c>
      <c r="AF22" s="188" t="e">
        <f>#REF!</f>
        <v>#REF!</v>
      </c>
      <c r="AG22" s="200" t="e">
        <f>#REF!</f>
        <v>#REF!</v>
      </c>
      <c r="AH22" s="191" t="e">
        <f>#REF!</f>
        <v>#REF!</v>
      </c>
      <c r="AI22" s="191" t="e">
        <f>#REF!</f>
        <v>#REF!</v>
      </c>
      <c r="AJ22" s="201" t="e">
        <f t="shared" si="9"/>
        <v>#REF!</v>
      </c>
      <c r="AK22" s="202" t="e">
        <f t="shared" si="10"/>
        <v>#REF!</v>
      </c>
      <c r="AL22" s="202" t="e">
        <f t="shared" si="11"/>
        <v>#REF!</v>
      </c>
      <c r="AN22" s="77">
        <v>123294</v>
      </c>
      <c r="AO22" s="188">
        <v>130471</v>
      </c>
      <c r="AP22" s="36">
        <v>131833</v>
      </c>
      <c r="AQ22" s="36">
        <v>127398</v>
      </c>
      <c r="AR22" s="36">
        <f t="shared" si="18"/>
        <v>385598</v>
      </c>
      <c r="AS22" s="36">
        <f>AR22/3</f>
        <v>128532.66666666667</v>
      </c>
      <c r="AU22" s="77">
        <v>895</v>
      </c>
      <c r="AV22" s="36"/>
      <c r="AW22" s="36">
        <f t="shared" si="12"/>
        <v>895</v>
      </c>
      <c r="AX22" s="29"/>
      <c r="AY22" s="77">
        <v>187410</v>
      </c>
      <c r="AZ22" s="36">
        <v>6835</v>
      </c>
      <c r="BA22" s="36"/>
      <c r="BB22" s="36">
        <v>209258</v>
      </c>
      <c r="BC22" s="110">
        <f>AY22/BB22</f>
        <v>0.8955930000286727</v>
      </c>
      <c r="BD22" s="110"/>
      <c r="BE22" s="92" t="s">
        <v>59</v>
      </c>
      <c r="BF22" s="77">
        <v>206</v>
      </c>
      <c r="BG22" s="130"/>
      <c r="BH22" s="113" t="e">
        <f t="shared" si="13"/>
        <v>#REF!</v>
      </c>
      <c r="BI22" s="113" t="e">
        <f t="shared" si="21"/>
        <v>#REF!</v>
      </c>
      <c r="BJ22" s="113"/>
      <c r="BK22" s="77" t="e">
        <f>K22/$BF$8</f>
        <v>#REF!</v>
      </c>
      <c r="BL22" s="77" t="e">
        <f>U22/$BF$8</f>
        <v>#REF!</v>
      </c>
      <c r="BM22" s="77" t="e">
        <f>Y22/$BF$8</f>
        <v>#REF!</v>
      </c>
    </row>
    <row r="23" spans="2:65" ht="39" customHeight="1">
      <c r="B23" s="1169"/>
      <c r="C23" s="203" t="s">
        <v>68</v>
      </c>
      <c r="D23" s="115" t="e">
        <f>#REF!</f>
        <v>#REF!</v>
      </c>
      <c r="E23" s="116" t="e">
        <f>#REF!</f>
        <v>#REF!</v>
      </c>
      <c r="F23" s="167"/>
      <c r="G23" s="118" t="e">
        <f>SUM(E23:F23)</f>
        <v>#REF!</v>
      </c>
      <c r="H23" s="239"/>
      <c r="I23" s="119" t="e">
        <f>#REF!</f>
        <v>#REF!</v>
      </c>
      <c r="J23" s="116" t="e">
        <f>#REF!</f>
        <v>#REF!</v>
      </c>
      <c r="K23" s="99" t="e">
        <f>#REF!</f>
        <v>#REF!</v>
      </c>
      <c r="L23" s="116" t="e">
        <f>#REF!</f>
        <v>#REF!</v>
      </c>
      <c r="M23" s="116" t="e">
        <f>#REF!</f>
        <v>#REF!</v>
      </c>
      <c r="N23" s="115" t="e">
        <f>#REF!</f>
        <v>#REF!</v>
      </c>
      <c r="O23" s="115" t="e">
        <f>#REF!</f>
        <v>#REF!</v>
      </c>
      <c r="P23" s="115" t="e">
        <f>#REF!</f>
        <v>#REF!</v>
      </c>
      <c r="Q23" s="120" t="e">
        <f>#REF!</f>
        <v>#REF!</v>
      </c>
      <c r="R23" s="121" t="e">
        <f>#REF!</f>
        <v>#REF!</v>
      </c>
      <c r="S23" s="122" t="e">
        <f>#REF!</f>
        <v>#REF!</v>
      </c>
      <c r="T23" s="97" t="e">
        <f>I23-J23+K23+L23+M23+Q23+R23+S23</f>
        <v>#REF!</v>
      </c>
      <c r="U23" s="118" t="e">
        <f>G23-T23</f>
        <v>#REF!</v>
      </c>
      <c r="V23" s="123" t="e">
        <f t="shared" si="0"/>
        <v>#REF!</v>
      </c>
      <c r="W23" s="118" t="e">
        <f t="shared" si="1"/>
        <v>#REF!</v>
      </c>
      <c r="X23" s="124" t="e">
        <f t="shared" si="2"/>
        <v>#REF!</v>
      </c>
      <c r="Y23" s="125" t="e">
        <f t="shared" si="3"/>
        <v>#REF!</v>
      </c>
      <c r="Z23" s="119" t="e">
        <f t="shared" si="4"/>
        <v>#REF!</v>
      </c>
      <c r="AA23" s="126" t="e">
        <f t="shared" si="5"/>
        <v>#REF!</v>
      </c>
      <c r="AB23" s="126" t="e">
        <f t="shared" si="6"/>
        <v>#REF!</v>
      </c>
      <c r="AC23" s="115" t="e">
        <f t="shared" si="7"/>
        <v>#REF!</v>
      </c>
      <c r="AD23" s="164" t="e">
        <f t="shared" si="8"/>
        <v>#REF!</v>
      </c>
      <c r="AE23" s="119" t="e">
        <f>#REF!</f>
        <v>#REF!</v>
      </c>
      <c r="AF23" s="115" t="e">
        <f>#REF!</f>
        <v>#REF!</v>
      </c>
      <c r="AG23" s="164" t="e">
        <f>#REF!</f>
        <v>#REF!</v>
      </c>
      <c r="AH23" s="118" t="e">
        <f>#REF!</f>
        <v>#REF!</v>
      </c>
      <c r="AI23" s="118" t="e">
        <f>#REF!</f>
        <v>#REF!</v>
      </c>
      <c r="AJ23" s="127" t="e">
        <f t="shared" si="9"/>
        <v>#REF!</v>
      </c>
      <c r="AK23" s="128" t="e">
        <f t="shared" si="10"/>
        <v>#REF!</v>
      </c>
      <c r="AL23" s="128" t="e">
        <f t="shared" si="11"/>
        <v>#REF!</v>
      </c>
      <c r="AN23" s="130">
        <v>51685</v>
      </c>
      <c r="AO23" s="115">
        <v>47988</v>
      </c>
      <c r="AP23" s="131">
        <v>46814</v>
      </c>
      <c r="AQ23" s="131">
        <v>53998</v>
      </c>
      <c r="AR23" s="131">
        <f t="shared" si="18"/>
        <v>146487</v>
      </c>
      <c r="AS23" s="131">
        <f>AR23/3</f>
        <v>48829</v>
      </c>
      <c r="AU23" s="130">
        <v>900</v>
      </c>
      <c r="AV23" s="131"/>
      <c r="AW23" s="131">
        <f t="shared" si="12"/>
        <v>900</v>
      </c>
      <c r="AX23" s="29"/>
      <c r="AY23" s="130">
        <v>142010</v>
      </c>
      <c r="AZ23" s="131">
        <v>6955</v>
      </c>
      <c r="BA23" s="131"/>
      <c r="BB23" s="131">
        <v>155952</v>
      </c>
      <c r="BC23" s="110">
        <f>AY23/BB23</f>
        <v>0.91060069765055918</v>
      </c>
      <c r="BD23" s="110"/>
      <c r="BE23" s="144" t="s">
        <v>50</v>
      </c>
      <c r="BF23" s="130">
        <v>200</v>
      </c>
      <c r="BG23" s="130"/>
      <c r="BH23" s="114" t="e">
        <f t="shared" si="13"/>
        <v>#REF!</v>
      </c>
      <c r="BI23" s="114" t="e">
        <f t="shared" si="21"/>
        <v>#REF!</v>
      </c>
      <c r="BJ23" s="114" t="s">
        <v>51</v>
      </c>
      <c r="BK23" s="130" t="e">
        <f>K23/$BF$8</f>
        <v>#REF!</v>
      </c>
      <c r="BL23" s="130" t="e">
        <f>U23/$BF$8</f>
        <v>#REF!</v>
      </c>
      <c r="BM23" s="130" t="e">
        <f>Y23/$BF$8</f>
        <v>#REF!</v>
      </c>
    </row>
    <row r="24" spans="2:65" ht="39" customHeight="1">
      <c r="B24" s="1169"/>
      <c r="C24" s="204" t="s">
        <v>87</v>
      </c>
      <c r="D24" s="171" t="e">
        <f>#REF!</f>
        <v>#REF!</v>
      </c>
      <c r="E24" s="172" t="e">
        <f>#REF!</f>
        <v>#REF!</v>
      </c>
      <c r="F24" s="173"/>
      <c r="G24" s="174" t="e">
        <f>SUM(E24:F24)</f>
        <v>#REF!</v>
      </c>
      <c r="H24" s="242"/>
      <c r="I24" s="175" t="e">
        <f>#REF!</f>
        <v>#REF!</v>
      </c>
      <c r="J24" s="172" t="e">
        <f>#REF!</f>
        <v>#REF!</v>
      </c>
      <c r="K24" s="99" t="e">
        <f>#REF!</f>
        <v>#REF!</v>
      </c>
      <c r="L24" s="172" t="e">
        <f>#REF!</f>
        <v>#REF!</v>
      </c>
      <c r="M24" s="172" t="e">
        <f>#REF!</f>
        <v>#REF!</v>
      </c>
      <c r="N24" s="171" t="e">
        <f>#REF!</f>
        <v>#REF!</v>
      </c>
      <c r="O24" s="171" t="e">
        <f>#REF!</f>
        <v>#REF!</v>
      </c>
      <c r="P24" s="171" t="e">
        <f>#REF!</f>
        <v>#REF!</v>
      </c>
      <c r="Q24" s="176" t="e">
        <f>#REF!</f>
        <v>#REF!</v>
      </c>
      <c r="R24" s="177" t="e">
        <f>#REF!</f>
        <v>#REF!</v>
      </c>
      <c r="S24" s="178" t="e">
        <f>#REF!</f>
        <v>#REF!</v>
      </c>
      <c r="T24" s="97" t="e">
        <f>I24-J24+K24+L24+M24+Q24+R24+S24</f>
        <v>#REF!</v>
      </c>
      <c r="U24" s="174" t="e">
        <f>G24-T24</f>
        <v>#REF!</v>
      </c>
      <c r="V24" s="179" t="e">
        <f t="shared" si="0"/>
        <v>#REF!</v>
      </c>
      <c r="W24" s="174" t="e">
        <f t="shared" si="1"/>
        <v>#REF!</v>
      </c>
      <c r="X24" s="180" t="e">
        <f t="shared" si="2"/>
        <v>#REF!</v>
      </c>
      <c r="Y24" s="181" t="e">
        <f t="shared" si="3"/>
        <v>#REF!</v>
      </c>
      <c r="Z24" s="175" t="e">
        <f t="shared" si="4"/>
        <v>#REF!</v>
      </c>
      <c r="AA24" s="182" t="e">
        <f t="shared" si="5"/>
        <v>#REF!</v>
      </c>
      <c r="AB24" s="182" t="e">
        <f t="shared" si="6"/>
        <v>#REF!</v>
      </c>
      <c r="AC24" s="171" t="e">
        <f t="shared" si="7"/>
        <v>#REF!</v>
      </c>
      <c r="AD24" s="183" t="e">
        <f t="shared" si="8"/>
        <v>#REF!</v>
      </c>
      <c r="AE24" s="175" t="e">
        <f>#REF!</f>
        <v>#REF!</v>
      </c>
      <c r="AF24" s="171" t="e">
        <f>#REF!</f>
        <v>#REF!</v>
      </c>
      <c r="AG24" s="183" t="e">
        <f>#REF!</f>
        <v>#REF!</v>
      </c>
      <c r="AH24" s="174" t="e">
        <f>#REF!</f>
        <v>#REF!</v>
      </c>
      <c r="AI24" s="174" t="e">
        <f>#REF!</f>
        <v>#REF!</v>
      </c>
      <c r="AJ24" s="184" t="e">
        <f t="shared" si="9"/>
        <v>#REF!</v>
      </c>
      <c r="AK24" s="185" t="e">
        <f t="shared" si="10"/>
        <v>#REF!</v>
      </c>
      <c r="AL24" s="185" t="e">
        <f t="shared" si="11"/>
        <v>#REF!</v>
      </c>
      <c r="AN24" s="130">
        <v>48822</v>
      </c>
      <c r="AO24" s="171">
        <v>55322</v>
      </c>
      <c r="AP24" s="131">
        <v>62576</v>
      </c>
      <c r="AQ24" s="131">
        <v>68006</v>
      </c>
      <c r="AR24" s="131">
        <f t="shared" si="18"/>
        <v>166720</v>
      </c>
      <c r="AS24" s="131">
        <f>AR24/3</f>
        <v>55573.333333333336</v>
      </c>
      <c r="AU24" s="130">
        <v>913</v>
      </c>
      <c r="AV24" s="131"/>
      <c r="AW24" s="131">
        <f t="shared" si="12"/>
        <v>913</v>
      </c>
      <c r="AX24" s="29"/>
      <c r="AY24" s="130">
        <v>150485</v>
      </c>
      <c r="AZ24" s="131">
        <v>10317</v>
      </c>
      <c r="BA24" s="131"/>
      <c r="BB24" s="131">
        <v>169286</v>
      </c>
      <c r="BC24" s="110">
        <f>AY24/BB24</f>
        <v>0.88893942795033254</v>
      </c>
      <c r="BD24" s="110"/>
      <c r="BE24" s="205" t="s">
        <v>50</v>
      </c>
      <c r="BF24" s="145">
        <v>200</v>
      </c>
      <c r="BG24" s="206"/>
      <c r="BH24" s="207" t="e">
        <f t="shared" si="13"/>
        <v>#REF!</v>
      </c>
      <c r="BI24" s="207" t="e">
        <f t="shared" si="21"/>
        <v>#REF!</v>
      </c>
      <c r="BJ24" s="207"/>
      <c r="BK24" s="130" t="e">
        <f>K24/$BF$8</f>
        <v>#REF!</v>
      </c>
      <c r="BL24" s="130" t="e">
        <f>U24/$BF$8</f>
        <v>#REF!</v>
      </c>
      <c r="BM24" s="130" t="e">
        <f>Y24/$BF$8</f>
        <v>#REF!</v>
      </c>
    </row>
    <row r="25" spans="2:65" ht="39" customHeight="1" thickBot="1">
      <c r="B25" s="1170"/>
      <c r="C25" s="208" t="s">
        <v>1</v>
      </c>
      <c r="D25" s="146" t="e">
        <f>SUM(D22:D24)</f>
        <v>#REF!</v>
      </c>
      <c r="E25" s="147" t="e">
        <f>SUM(E22:E24)</f>
        <v>#REF!</v>
      </c>
      <c r="F25" s="148" t="e">
        <f>SUM(F22:F24)</f>
        <v>#REF!</v>
      </c>
      <c r="G25" s="149" t="e">
        <f>SUM(G22:G24)</f>
        <v>#REF!</v>
      </c>
      <c r="H25" s="241" t="e">
        <f>(D25+F25)/1000</f>
        <v>#REF!</v>
      </c>
      <c r="I25" s="150" t="e">
        <f>SUM(I22:I24)</f>
        <v>#REF!</v>
      </c>
      <c r="J25" s="147" t="e">
        <f>SUM(J22:J24)</f>
        <v>#REF!</v>
      </c>
      <c r="K25" s="147" t="e">
        <f>SUM(K22:K24)</f>
        <v>#REF!</v>
      </c>
      <c r="L25" s="147" t="e">
        <f>SUM(L22:L24)</f>
        <v>#REF!</v>
      </c>
      <c r="M25" s="147" t="e">
        <f>SUM(M22:M24)</f>
        <v>#REF!</v>
      </c>
      <c r="N25" s="146" t="e">
        <f>SUM(I25:M25)/1000</f>
        <v>#REF!</v>
      </c>
      <c r="O25" s="146" t="e">
        <f t="shared" ref="O25:U25" si="24">SUM(O22:O24)</f>
        <v>#REF!</v>
      </c>
      <c r="P25" s="146" t="e">
        <f t="shared" si="24"/>
        <v>#REF!</v>
      </c>
      <c r="Q25" s="151" t="e">
        <f t="shared" si="24"/>
        <v>#REF!</v>
      </c>
      <c r="R25" s="152" t="e">
        <f t="shared" si="24"/>
        <v>#REF!</v>
      </c>
      <c r="S25" s="153" t="e">
        <f t="shared" si="24"/>
        <v>#REF!</v>
      </c>
      <c r="T25" s="149" t="e">
        <f t="shared" si="24"/>
        <v>#REF!</v>
      </c>
      <c r="U25" s="149" t="e">
        <f t="shared" si="24"/>
        <v>#REF!</v>
      </c>
      <c r="V25" s="154" t="e">
        <f t="shared" si="0"/>
        <v>#REF!</v>
      </c>
      <c r="W25" s="149" t="e">
        <f t="shared" si="1"/>
        <v>#REF!</v>
      </c>
      <c r="X25" s="155" t="e">
        <f t="shared" si="2"/>
        <v>#REF!</v>
      </c>
      <c r="Y25" s="156" t="e">
        <f t="shared" si="3"/>
        <v>#REF!</v>
      </c>
      <c r="Z25" s="150" t="e">
        <f t="shared" si="4"/>
        <v>#REF!</v>
      </c>
      <c r="AA25" s="157" t="e">
        <f t="shared" si="5"/>
        <v>#REF!</v>
      </c>
      <c r="AB25" s="157" t="e">
        <f t="shared" si="6"/>
        <v>#REF!</v>
      </c>
      <c r="AC25" s="146" t="e">
        <f t="shared" si="7"/>
        <v>#REF!</v>
      </c>
      <c r="AD25" s="158" t="e">
        <f t="shared" si="8"/>
        <v>#REF!</v>
      </c>
      <c r="AE25" s="150" t="e">
        <f>SUM(AE22:AE24)</f>
        <v>#REF!</v>
      </c>
      <c r="AF25" s="146" t="e">
        <f>SUM(AF22:AF24)</f>
        <v>#REF!</v>
      </c>
      <c r="AG25" s="158" t="e">
        <f>SUM(AG22:AG24)</f>
        <v>#REF!</v>
      </c>
      <c r="AH25" s="149" t="e">
        <f>SUM(AH22:AH24)</f>
        <v>#REF!</v>
      </c>
      <c r="AI25" s="149" t="e">
        <f>SUM(AI22:AI24)</f>
        <v>#REF!</v>
      </c>
      <c r="AJ25" s="159" t="e">
        <f t="shared" si="9"/>
        <v>#REF!</v>
      </c>
      <c r="AK25" s="160" t="e">
        <f t="shared" si="10"/>
        <v>#REF!</v>
      </c>
      <c r="AL25" s="160" t="e">
        <f t="shared" si="11"/>
        <v>#REF!</v>
      </c>
      <c r="AN25" s="146">
        <f t="shared" ref="AN25:AS25" si="25">SUM(AN22:AN24)</f>
        <v>223801</v>
      </c>
      <c r="AO25" s="146">
        <f t="shared" si="25"/>
        <v>233781</v>
      </c>
      <c r="AP25" s="147">
        <f t="shared" si="25"/>
        <v>241223</v>
      </c>
      <c r="AQ25" s="147">
        <f t="shared" si="25"/>
        <v>249402</v>
      </c>
      <c r="AR25" s="147">
        <f t="shared" si="25"/>
        <v>698805</v>
      </c>
      <c r="AS25" s="147">
        <f t="shared" si="25"/>
        <v>232935.00000000003</v>
      </c>
      <c r="AU25" s="146">
        <f>SUM(AU22:AU24)</f>
        <v>2708</v>
      </c>
      <c r="AV25" s="146">
        <f>SUM(AV22:AV24)</f>
        <v>0</v>
      </c>
      <c r="AW25" s="147">
        <f t="shared" si="12"/>
        <v>2708</v>
      </c>
      <c r="AX25" s="29"/>
      <c r="AY25" s="146"/>
      <c r="AZ25" s="146"/>
      <c r="BA25" s="146"/>
      <c r="BB25" s="146"/>
      <c r="BC25" s="29"/>
      <c r="BD25" s="29"/>
      <c r="BE25" s="161"/>
      <c r="BF25" s="146">
        <f>SUM(BF22:BF24)</f>
        <v>606</v>
      </c>
      <c r="BG25" s="209">
        <f>SUM(BG22:BG24)</f>
        <v>0</v>
      </c>
      <c r="BH25" s="209" t="e">
        <f t="shared" si="13"/>
        <v>#REF!</v>
      </c>
      <c r="BI25" s="209" t="e">
        <f t="shared" si="21"/>
        <v>#REF!</v>
      </c>
      <c r="BJ25" s="209"/>
      <c r="BK25" s="146" t="e">
        <f>SUM(BK22:BK24)</f>
        <v>#REF!</v>
      </c>
      <c r="BL25" s="146" t="e">
        <f>SUM(BL22:BL24)</f>
        <v>#REF!</v>
      </c>
      <c r="BM25" s="146" t="e">
        <f>SUM(BM22:BM24)</f>
        <v>#REF!</v>
      </c>
    </row>
    <row r="26" spans="2:65" ht="39" customHeight="1" thickBot="1">
      <c r="B26" s="1161" t="s">
        <v>162</v>
      </c>
      <c r="C26" s="1162"/>
      <c r="D26" s="61" t="e">
        <f t="shared" ref="D26:M26" si="26">SUM(D11,D16,D21,D25)</f>
        <v>#REF!</v>
      </c>
      <c r="E26" s="28" t="e">
        <f t="shared" si="26"/>
        <v>#REF!</v>
      </c>
      <c r="F26" s="62" t="e">
        <f t="shared" si="26"/>
        <v>#REF!</v>
      </c>
      <c r="G26" s="63" t="e">
        <f t="shared" si="26"/>
        <v>#REF!</v>
      </c>
      <c r="H26" s="63" t="e">
        <f t="shared" si="26"/>
        <v>#REF!</v>
      </c>
      <c r="I26" s="64" t="e">
        <f t="shared" si="26"/>
        <v>#REF!</v>
      </c>
      <c r="J26" s="65" t="e">
        <f t="shared" si="26"/>
        <v>#REF!</v>
      </c>
      <c r="K26" s="65" t="e">
        <f t="shared" si="26"/>
        <v>#REF!</v>
      </c>
      <c r="L26" s="65" t="e">
        <f t="shared" si="26"/>
        <v>#REF!</v>
      </c>
      <c r="M26" s="65" t="e">
        <f t="shared" si="26"/>
        <v>#REF!</v>
      </c>
      <c r="N26" s="61" t="e">
        <f>SUM(I26:M26)/1000</f>
        <v>#REF!</v>
      </c>
      <c r="O26" s="61" t="e">
        <f t="shared" ref="O26:U26" si="27">SUM(O11,O16,O21,O25)</f>
        <v>#REF!</v>
      </c>
      <c r="P26" s="61" t="e">
        <f t="shared" si="27"/>
        <v>#REF!</v>
      </c>
      <c r="Q26" s="66" t="e">
        <f t="shared" si="27"/>
        <v>#REF!</v>
      </c>
      <c r="R26" s="67" t="e">
        <f t="shared" si="27"/>
        <v>#REF!</v>
      </c>
      <c r="S26" s="68" t="e">
        <f t="shared" si="27"/>
        <v>#REF!</v>
      </c>
      <c r="T26" s="63" t="e">
        <f t="shared" si="27"/>
        <v>#REF!</v>
      </c>
      <c r="U26" s="63" t="e">
        <f t="shared" si="27"/>
        <v>#REF!</v>
      </c>
      <c r="V26" s="69" t="e">
        <f>U26/G26</f>
        <v>#REF!</v>
      </c>
      <c r="W26" s="63" t="e">
        <f>MAX((U26*0.4),0)</f>
        <v>#REF!</v>
      </c>
      <c r="X26" s="70" t="e">
        <f>U26-W26</f>
        <v>#REF!</v>
      </c>
      <c r="Y26" s="71" t="e">
        <f>SUM(X26,Q26)</f>
        <v>#REF!</v>
      </c>
      <c r="Z26" s="64" t="e">
        <f>$Y26/5%</f>
        <v>#REF!</v>
      </c>
      <c r="AA26" s="72" t="e">
        <f>$Y26/6.66%</f>
        <v>#REF!</v>
      </c>
      <c r="AB26" s="72" t="e">
        <f>$Y26/10%</f>
        <v>#REF!</v>
      </c>
      <c r="AC26" s="61" t="e">
        <f>$Y26/15%</f>
        <v>#REF!</v>
      </c>
      <c r="AD26" s="73" t="e">
        <f>$Y26/20%</f>
        <v>#REF!</v>
      </c>
      <c r="AE26" s="64" t="e">
        <f>SUM(AE11,AE16,AE21,AE25)</f>
        <v>#REF!</v>
      </c>
      <c r="AF26" s="61" t="e">
        <f>SUM(AF11,AF16,AF21,AF25)</f>
        <v>#REF!</v>
      </c>
      <c r="AG26" s="73" t="e">
        <f>SUM(AG11,AG16,AG21,AG25)</f>
        <v>#REF!</v>
      </c>
      <c r="AH26" s="63" t="e">
        <f>#REF!</f>
        <v>#REF!</v>
      </c>
      <c r="AI26" s="63" t="e">
        <f>#REF!</f>
        <v>#REF!</v>
      </c>
      <c r="AJ26" s="74" t="e">
        <f>SUM(AE26:AI26)</f>
        <v>#REF!</v>
      </c>
      <c r="AK26" s="75" t="e">
        <f>IF((AA26-AJ26)&gt;0,"○","×")</f>
        <v>#REF!</v>
      </c>
      <c r="AL26" s="75" t="e">
        <f>IF((AB26-AJ26)&gt;0,"○","×")</f>
        <v>#REF!</v>
      </c>
      <c r="AN26" s="61">
        <f t="shared" ref="AN26:AQ27" si="28">SUM(AN11,AN16,AN21,AN25)</f>
        <v>1124216</v>
      </c>
      <c r="AO26" s="61">
        <f t="shared" si="28"/>
        <v>1150987</v>
      </c>
      <c r="AP26" s="28">
        <f t="shared" si="28"/>
        <v>1151280</v>
      </c>
      <c r="AQ26" s="28">
        <f t="shared" si="28"/>
        <v>1096030</v>
      </c>
      <c r="AR26" s="28">
        <f>SUM(AO26:AQ26)</f>
        <v>3398297</v>
      </c>
      <c r="AS26" s="28">
        <f>SUM(AS11,AS16,AS21,AS25)</f>
        <v>1142161</v>
      </c>
      <c r="AU26" s="61">
        <f t="shared" ref="AU26:AW27" si="29">SUM(AU11,AU16,AU21,AU25)</f>
        <v>13554</v>
      </c>
      <c r="AV26" s="61">
        <f t="shared" si="29"/>
        <v>0</v>
      </c>
      <c r="AW26" s="28">
        <f t="shared" si="29"/>
        <v>13554</v>
      </c>
      <c r="AX26" s="29"/>
      <c r="AY26" s="61">
        <f>SUM(AY11,AY16,AY21,AY25)</f>
        <v>0</v>
      </c>
      <c r="AZ26" s="61"/>
      <c r="BA26" s="61">
        <f>SUM(BA11,BA16,BA21,BA25)</f>
        <v>0</v>
      </c>
      <c r="BB26" s="61"/>
      <c r="BC26" s="29"/>
      <c r="BD26" s="29"/>
      <c r="BE26" s="6"/>
      <c r="BF26" s="61">
        <f t="shared" ref="BF26:BH27" si="30">SUM(BF11,BF16,BF21,BF25)</f>
        <v>2495</v>
      </c>
      <c r="BG26" s="61">
        <f t="shared" si="30"/>
        <v>0</v>
      </c>
      <c r="BH26" s="76" t="e">
        <f t="shared" si="30"/>
        <v>#REF!</v>
      </c>
      <c r="BI26" s="76"/>
      <c r="BJ26" s="76"/>
      <c r="BK26" s="61" t="e">
        <f t="shared" ref="BK26:BM27" si="31">SUM(BK11,BK16,BK21,BK25)</f>
        <v>#REF!</v>
      </c>
      <c r="BL26" s="61" t="e">
        <f t="shared" si="31"/>
        <v>#REF!</v>
      </c>
      <c r="BM26" s="61" t="e">
        <f t="shared" si="31"/>
        <v>#REF!</v>
      </c>
    </row>
    <row r="27" spans="2:65" ht="39" customHeight="1" thickBot="1">
      <c r="B27" s="1161" t="s">
        <v>163</v>
      </c>
      <c r="C27" s="1162"/>
      <c r="D27" s="61" t="e">
        <f t="shared" ref="D27:AA27" si="32">D8+D12+D13+D17+D20+D22+D24</f>
        <v>#REF!</v>
      </c>
      <c r="E27" s="28" t="e">
        <f t="shared" si="32"/>
        <v>#REF!</v>
      </c>
      <c r="F27" s="62" t="e">
        <f t="shared" si="32"/>
        <v>#REF!</v>
      </c>
      <c r="G27" s="63" t="e">
        <f t="shared" si="32"/>
        <v>#REF!</v>
      </c>
      <c r="H27" s="63">
        <f t="shared" si="32"/>
        <v>0</v>
      </c>
      <c r="I27" s="64" t="e">
        <f t="shared" si="32"/>
        <v>#REF!</v>
      </c>
      <c r="J27" s="65" t="e">
        <f t="shared" si="32"/>
        <v>#REF!</v>
      </c>
      <c r="K27" s="65" t="e">
        <f t="shared" si="32"/>
        <v>#REF!</v>
      </c>
      <c r="L27" s="65" t="e">
        <f t="shared" si="32"/>
        <v>#REF!</v>
      </c>
      <c r="M27" s="65" t="e">
        <f t="shared" si="32"/>
        <v>#REF!</v>
      </c>
      <c r="N27" s="61" t="e">
        <f t="shared" si="32"/>
        <v>#REF!</v>
      </c>
      <c r="O27" s="61" t="e">
        <f t="shared" si="32"/>
        <v>#REF!</v>
      </c>
      <c r="P27" s="61" t="e">
        <f t="shared" si="32"/>
        <v>#REF!</v>
      </c>
      <c r="Q27" s="66" t="e">
        <f t="shared" si="32"/>
        <v>#REF!</v>
      </c>
      <c r="R27" s="67" t="e">
        <f t="shared" si="32"/>
        <v>#REF!</v>
      </c>
      <c r="S27" s="68" t="e">
        <f t="shared" si="32"/>
        <v>#REF!</v>
      </c>
      <c r="T27" s="63" t="e">
        <f t="shared" si="32"/>
        <v>#REF!</v>
      </c>
      <c r="U27" s="63" t="e">
        <f t="shared" si="32"/>
        <v>#REF!</v>
      </c>
      <c r="V27" s="69" t="e">
        <f t="shared" si="32"/>
        <v>#REF!</v>
      </c>
      <c r="W27" s="63" t="e">
        <f t="shared" si="32"/>
        <v>#REF!</v>
      </c>
      <c r="X27" s="70" t="e">
        <f t="shared" si="32"/>
        <v>#REF!</v>
      </c>
      <c r="Y27" s="71" t="e">
        <f t="shared" si="32"/>
        <v>#REF!</v>
      </c>
      <c r="Z27" s="64" t="e">
        <f t="shared" si="32"/>
        <v>#REF!</v>
      </c>
      <c r="AA27" s="72" t="e">
        <f t="shared" si="32"/>
        <v>#REF!</v>
      </c>
      <c r="AB27" s="72" t="e">
        <f>AB8+AB12+AB13+AB17+AB20+AB22+AB24</f>
        <v>#REF!</v>
      </c>
      <c r="AC27" s="61" t="e">
        <f>AC8+AC12+AC13+AC17+AC20+AC22+AC24</f>
        <v>#REF!</v>
      </c>
      <c r="AD27" s="73" t="e">
        <f>AD8+AD12+AD13+AD17+AD20+AD22+AD24</f>
        <v>#REF!</v>
      </c>
      <c r="AE27" s="64" t="e">
        <f t="shared" ref="AE27:AJ27" si="33">AE26</f>
        <v>#REF!</v>
      </c>
      <c r="AF27" s="61" t="e">
        <f t="shared" si="33"/>
        <v>#REF!</v>
      </c>
      <c r="AG27" s="73" t="e">
        <f t="shared" si="33"/>
        <v>#REF!</v>
      </c>
      <c r="AH27" s="63" t="e">
        <f t="shared" si="33"/>
        <v>#REF!</v>
      </c>
      <c r="AI27" s="63" t="e">
        <f t="shared" si="33"/>
        <v>#REF!</v>
      </c>
      <c r="AJ27" s="74" t="e">
        <f t="shared" si="33"/>
        <v>#REF!</v>
      </c>
      <c r="AK27" s="75" t="e">
        <f>IF((AA27-AJ27)&gt;0,"○","×")</f>
        <v>#REF!</v>
      </c>
      <c r="AL27" s="75" t="e">
        <f>IF((AB27-AJ27)&gt;0,"○","×")</f>
        <v>#REF!</v>
      </c>
      <c r="AN27" s="61">
        <f t="shared" si="28"/>
        <v>1463283</v>
      </c>
      <c r="AO27" s="61">
        <f t="shared" si="28"/>
        <v>1510787</v>
      </c>
      <c r="AP27" s="28">
        <f t="shared" si="28"/>
        <v>1498520</v>
      </c>
      <c r="AQ27" s="28">
        <f t="shared" si="28"/>
        <v>1410608</v>
      </c>
      <c r="AR27" s="28">
        <f>SUM(AO27:AQ27)</f>
        <v>4419915</v>
      </c>
      <c r="AS27" s="28">
        <f>SUM(AS12,AS17,AS22,AS26)</f>
        <v>1490863.3333333333</v>
      </c>
      <c r="AU27" s="61">
        <f t="shared" si="29"/>
        <v>16593</v>
      </c>
      <c r="AV27" s="61">
        <f t="shared" si="29"/>
        <v>0</v>
      </c>
      <c r="AW27" s="28">
        <f t="shared" si="29"/>
        <v>16593</v>
      </c>
      <c r="AX27" s="29"/>
      <c r="AY27" s="61">
        <f>SUM(AY12,AY17,AY22,AY26)</f>
        <v>491934</v>
      </c>
      <c r="AZ27" s="61"/>
      <c r="BA27" s="61">
        <f>SUM(BA12,BA17,BA22,BA26)</f>
        <v>0</v>
      </c>
      <c r="BB27" s="61"/>
      <c r="BC27" s="29"/>
      <c r="BD27" s="29"/>
      <c r="BE27" s="6"/>
      <c r="BF27" s="61">
        <f t="shared" si="30"/>
        <v>3101</v>
      </c>
      <c r="BG27" s="61">
        <f t="shared" si="30"/>
        <v>0</v>
      </c>
      <c r="BH27" s="76" t="e">
        <f t="shared" si="30"/>
        <v>#REF!</v>
      </c>
      <c r="BI27" s="76"/>
      <c r="BJ27" s="76"/>
      <c r="BK27" s="61" t="e">
        <f t="shared" si="31"/>
        <v>#REF!</v>
      </c>
      <c r="BL27" s="61" t="e">
        <f t="shared" si="31"/>
        <v>#REF!</v>
      </c>
      <c r="BM27" s="61" t="e">
        <f t="shared" si="31"/>
        <v>#REF!</v>
      </c>
    </row>
    <row r="28" spans="2:65" ht="27.75" customHeight="1">
      <c r="B28" s="210"/>
      <c r="C28" s="29"/>
      <c r="D28" s="29"/>
      <c r="E28" s="29"/>
      <c r="F28" s="29"/>
      <c r="G28" s="29"/>
      <c r="H28" s="29"/>
      <c r="I28" s="29"/>
      <c r="J28" s="29"/>
      <c r="K28" s="29"/>
      <c r="L28" s="29"/>
      <c r="M28" s="29"/>
      <c r="N28" s="29"/>
      <c r="O28" s="29"/>
      <c r="P28" s="29"/>
      <c r="Q28" s="29"/>
      <c r="T28" s="29"/>
      <c r="U28" s="29"/>
      <c r="V28" s="110"/>
      <c r="W28" s="29"/>
      <c r="X28" s="211"/>
      <c r="Y28" s="211"/>
      <c r="Z28" s="29"/>
      <c r="AA28" s="29"/>
      <c r="AB28" s="29"/>
      <c r="AC28" s="29"/>
      <c r="AD28" s="29"/>
      <c r="AE28" s="29"/>
      <c r="AF28" s="29"/>
      <c r="AG28" s="29"/>
      <c r="AH28" s="29"/>
      <c r="AI28" s="29"/>
      <c r="AJ28" s="29"/>
      <c r="AK28" s="29"/>
      <c r="AL28" s="29"/>
      <c r="AN28" s="29"/>
      <c r="AO28" s="29"/>
      <c r="AP28" s="29"/>
      <c r="AQ28" s="29"/>
      <c r="AR28" s="29"/>
      <c r="AS28" s="29"/>
      <c r="AU28" s="29"/>
      <c r="AV28" s="29"/>
      <c r="AW28" s="29"/>
      <c r="AX28" s="29"/>
      <c r="AY28" s="78"/>
      <c r="AZ28" s="78"/>
      <c r="BA28" s="78"/>
      <c r="BB28" s="29"/>
      <c r="BC28" s="29"/>
      <c r="BD28" s="29"/>
      <c r="BF28" s="29"/>
      <c r="BG28" s="29"/>
      <c r="BH28" s="29"/>
      <c r="BI28" s="29"/>
      <c r="BJ28" s="29"/>
      <c r="BK28" s="29"/>
      <c r="BL28" s="29"/>
      <c r="BM28" s="29"/>
    </row>
    <row r="29" spans="2:65" ht="27.75" customHeight="1">
      <c r="B29" s="212"/>
      <c r="C29" s="29"/>
      <c r="E29" s="29"/>
      <c r="F29" s="29"/>
      <c r="G29" s="29"/>
      <c r="H29" s="29"/>
      <c r="I29" s="29"/>
      <c r="J29" s="29"/>
      <c r="K29" s="29"/>
      <c r="L29" s="29"/>
      <c r="M29" s="29"/>
      <c r="N29" s="29"/>
      <c r="O29" s="29"/>
      <c r="P29" s="29"/>
      <c r="Q29" s="29"/>
      <c r="T29" s="29"/>
      <c r="U29" s="29"/>
      <c r="V29" s="110"/>
      <c r="W29" s="29"/>
      <c r="X29" s="211"/>
      <c r="Y29" s="211"/>
      <c r="Z29" s="29"/>
      <c r="AA29" s="29"/>
      <c r="AB29" s="29"/>
      <c r="AC29" s="29"/>
      <c r="AD29" s="29"/>
      <c r="AE29" s="29"/>
      <c r="AF29" s="29"/>
      <c r="AG29" s="29"/>
      <c r="AH29" s="29"/>
      <c r="AI29" s="29"/>
      <c r="AJ29" s="29"/>
      <c r="AK29" s="29"/>
      <c r="AL29" s="29"/>
      <c r="AN29" s="29"/>
      <c r="AO29" s="29"/>
      <c r="AP29" s="29"/>
      <c r="AQ29" s="29"/>
      <c r="AR29" s="29"/>
      <c r="AS29" s="29"/>
      <c r="AU29" s="29"/>
      <c r="AV29" s="29"/>
      <c r="AW29" s="29"/>
      <c r="AX29" s="29"/>
      <c r="AY29" s="29"/>
      <c r="AZ29" s="29"/>
      <c r="BA29" s="29"/>
      <c r="BB29" s="29"/>
      <c r="BC29" s="29"/>
      <c r="BD29" s="29"/>
      <c r="BE29" s="2" t="s">
        <v>69</v>
      </c>
      <c r="BF29" s="29">
        <v>159334</v>
      </c>
      <c r="BG29" s="29"/>
      <c r="BH29" s="29">
        <v>160034</v>
      </c>
      <c r="BI29" s="29"/>
      <c r="BJ29" s="29"/>
      <c r="BK29" s="29">
        <v>160034</v>
      </c>
      <c r="BL29" s="29"/>
      <c r="BM29" s="29"/>
    </row>
    <row r="30" spans="2:65" ht="27.75" customHeight="1">
      <c r="B30" s="212"/>
      <c r="C30" s="29"/>
      <c r="E30" s="29"/>
      <c r="F30" s="29"/>
      <c r="G30" s="29"/>
      <c r="H30" s="29"/>
      <c r="I30" s="29"/>
      <c r="J30" s="29"/>
      <c r="K30" s="29"/>
      <c r="L30" s="29"/>
      <c r="M30" s="29"/>
      <c r="N30" s="29"/>
      <c r="O30" s="29"/>
      <c r="P30" s="29"/>
      <c r="Q30" s="29"/>
      <c r="T30" s="29"/>
      <c r="U30" s="29"/>
      <c r="V30" s="110"/>
      <c r="W30" s="29"/>
      <c r="X30" s="211"/>
      <c r="Y30" s="211"/>
      <c r="Z30" s="29"/>
      <c r="AA30" s="29"/>
      <c r="AB30" s="29"/>
      <c r="AC30" s="29"/>
      <c r="AD30" s="29"/>
      <c r="AE30" s="29"/>
      <c r="AF30" s="29"/>
      <c r="AG30" s="29"/>
      <c r="AH30" s="29"/>
      <c r="AI30" s="29"/>
      <c r="AJ30" s="29"/>
      <c r="AK30" s="29"/>
      <c r="AL30" s="29"/>
      <c r="AN30" s="29"/>
      <c r="AO30" s="29"/>
      <c r="AP30" s="29"/>
      <c r="AQ30" s="29"/>
      <c r="AR30" s="29"/>
      <c r="AS30" s="29"/>
      <c r="AU30" s="29"/>
      <c r="AV30" s="29"/>
      <c r="AW30" s="29"/>
      <c r="AX30" s="29"/>
      <c r="AY30" s="29"/>
      <c r="AZ30" s="29"/>
      <c r="BA30" s="29"/>
      <c r="BB30" s="29"/>
      <c r="BC30" s="29"/>
      <c r="BD30" s="29"/>
      <c r="BE30" s="2" t="s">
        <v>78</v>
      </c>
      <c r="BF30" s="29">
        <f>BF33</f>
        <v>54265</v>
      </c>
      <c r="BG30" s="29"/>
      <c r="BH30" s="29"/>
      <c r="BI30" s="29"/>
      <c r="BJ30" s="29"/>
      <c r="BK30" s="29"/>
      <c r="BL30" s="29"/>
      <c r="BM30" s="29"/>
    </row>
    <row r="31" spans="2:65" ht="27.75" customHeight="1" thickBot="1">
      <c r="B31" s="212"/>
      <c r="C31" s="29"/>
      <c r="E31" s="29"/>
      <c r="F31" s="29"/>
      <c r="G31" s="29"/>
      <c r="H31" s="29"/>
      <c r="I31" s="29"/>
      <c r="J31" s="29"/>
      <c r="K31" s="29"/>
      <c r="L31" s="29"/>
      <c r="M31" s="29"/>
      <c r="N31" s="29"/>
      <c r="O31" s="29"/>
      <c r="P31" s="29"/>
      <c r="Q31" s="29"/>
      <c r="T31" s="29"/>
      <c r="U31" s="29"/>
      <c r="V31" s="110"/>
      <c r="W31" s="29"/>
      <c r="X31" s="211"/>
      <c r="Y31" s="211"/>
      <c r="Z31" s="29"/>
      <c r="AA31" s="29"/>
      <c r="AB31" s="29"/>
      <c r="AC31" s="29"/>
      <c r="AD31" s="29"/>
      <c r="AE31" s="29"/>
      <c r="AF31" s="29"/>
      <c r="AG31" s="29"/>
      <c r="AH31" s="29"/>
      <c r="AI31" s="29"/>
      <c r="AJ31" s="29"/>
      <c r="AK31" s="29"/>
      <c r="AL31" s="29"/>
      <c r="AN31" s="29"/>
      <c r="AO31" s="29"/>
      <c r="AP31" s="29"/>
      <c r="AQ31" s="29"/>
      <c r="AR31" s="29"/>
      <c r="AS31" s="29"/>
      <c r="AU31" s="29"/>
      <c r="AV31" s="29"/>
      <c r="AW31" s="29"/>
      <c r="AX31" s="29"/>
      <c r="AY31" s="29"/>
      <c r="AZ31" s="29"/>
      <c r="BA31" s="29"/>
      <c r="BB31" s="29"/>
      <c r="BC31" s="29"/>
      <c r="BD31" s="29"/>
      <c r="BE31" s="2" t="s">
        <v>79</v>
      </c>
      <c r="BF31" s="1">
        <v>55242</v>
      </c>
      <c r="BG31" s="29"/>
      <c r="BH31" s="29"/>
      <c r="BI31" s="29"/>
      <c r="BJ31" s="29"/>
      <c r="BK31" s="29"/>
      <c r="BL31" s="29"/>
      <c r="BM31" s="29"/>
    </row>
    <row r="32" spans="2:65" ht="27.75" customHeight="1">
      <c r="B32" s="212"/>
      <c r="C32" s="29"/>
      <c r="E32" s="29"/>
      <c r="F32" s="29"/>
      <c r="G32" s="29"/>
      <c r="H32" s="29"/>
      <c r="I32" s="29"/>
      <c r="J32" s="29"/>
      <c r="K32" s="29"/>
      <c r="L32" s="29"/>
      <c r="M32" s="29"/>
      <c r="N32" s="29"/>
      <c r="O32" s="29"/>
      <c r="P32" s="29"/>
      <c r="Q32" s="29"/>
      <c r="R32" s="213" t="s">
        <v>70</v>
      </c>
      <c r="S32" s="214" t="s">
        <v>71</v>
      </c>
      <c r="T32" s="29"/>
      <c r="U32" s="29"/>
      <c r="V32" s="110"/>
      <c r="W32" s="29"/>
      <c r="X32" s="211"/>
      <c r="Y32" s="211"/>
      <c r="Z32" s="29"/>
      <c r="AA32" s="29"/>
      <c r="AB32" s="29"/>
      <c r="AC32" s="29"/>
      <c r="AD32" s="29"/>
      <c r="AE32" s="29"/>
      <c r="AF32" s="29"/>
      <c r="AG32" s="29"/>
      <c r="AH32" s="29"/>
      <c r="AI32" s="29"/>
      <c r="AJ32" s="29"/>
      <c r="AK32" s="29"/>
      <c r="AL32" s="29"/>
      <c r="AN32" s="29"/>
      <c r="AO32" s="29"/>
      <c r="AP32" s="29"/>
      <c r="AQ32" s="29"/>
      <c r="AR32" s="29"/>
      <c r="AS32" s="29"/>
      <c r="AU32" s="29"/>
      <c r="AV32" s="29"/>
      <c r="AW32" s="29"/>
      <c r="AX32" s="29"/>
      <c r="AY32" s="29"/>
      <c r="AZ32" s="29"/>
      <c r="BA32" s="29"/>
      <c r="BB32" s="29"/>
      <c r="BC32" s="29"/>
      <c r="BD32" s="29"/>
      <c r="BE32" s="2" t="s">
        <v>80</v>
      </c>
      <c r="BF32" s="1">
        <v>-977</v>
      </c>
      <c r="BG32" s="29"/>
      <c r="BH32" s="29"/>
      <c r="BI32" s="29"/>
      <c r="BJ32" s="29"/>
      <c r="BK32" s="29"/>
      <c r="BL32" s="29"/>
      <c r="BM32" s="29"/>
    </row>
    <row r="33" spans="1:65" ht="27.75" customHeight="1" thickBot="1">
      <c r="B33" s="212"/>
      <c r="C33" s="29"/>
      <c r="E33" s="29"/>
      <c r="F33" s="211"/>
      <c r="G33" s="29"/>
      <c r="H33" s="29"/>
      <c r="I33" s="29"/>
      <c r="J33" s="29"/>
      <c r="K33" s="29"/>
      <c r="L33" s="29"/>
      <c r="M33" s="29"/>
      <c r="N33" s="29"/>
      <c r="O33" s="29"/>
      <c r="P33" s="29"/>
      <c r="Q33" s="29"/>
      <c r="R33" s="215" t="e">
        <f>R26+S26</f>
        <v>#REF!</v>
      </c>
      <c r="S33" s="216" t="e">
        <f>R33/G26</f>
        <v>#REF!</v>
      </c>
      <c r="T33" s="29"/>
      <c r="U33" s="29"/>
      <c r="V33" s="110"/>
      <c r="W33" s="29"/>
      <c r="X33" s="211"/>
      <c r="Y33" s="211"/>
      <c r="Z33" s="29"/>
      <c r="AA33" s="29"/>
      <c r="AB33" s="29"/>
      <c r="AC33" s="29"/>
      <c r="AD33" s="29"/>
      <c r="AE33" s="29"/>
      <c r="AF33" s="29"/>
      <c r="AG33" s="29"/>
      <c r="AH33" s="29"/>
      <c r="AI33" s="29"/>
      <c r="AJ33" s="29"/>
      <c r="AK33" s="29"/>
      <c r="AL33" s="29"/>
      <c r="AN33" s="29"/>
      <c r="AO33" s="29"/>
      <c r="AP33" s="29"/>
      <c r="AQ33" s="29"/>
      <c r="AR33" s="29"/>
      <c r="AS33" s="29"/>
      <c r="AU33" s="29"/>
      <c r="AV33" s="29"/>
      <c r="AW33" s="29"/>
      <c r="AX33" s="29"/>
      <c r="AY33" s="29"/>
      <c r="AZ33" s="29"/>
      <c r="BA33" s="29"/>
      <c r="BB33" s="29"/>
      <c r="BC33" s="29"/>
      <c r="BD33" s="29"/>
      <c r="BF33" s="1">
        <f>SUM(BF31:BF32)</f>
        <v>54265</v>
      </c>
      <c r="BG33" s="29"/>
      <c r="BH33" s="29"/>
      <c r="BI33" s="29"/>
      <c r="BJ33" s="29"/>
      <c r="BK33" s="29"/>
      <c r="BL33" s="29"/>
      <c r="BM33" s="29"/>
    </row>
    <row r="34" spans="1:65" ht="27.75" customHeight="1">
      <c r="B34" s="212"/>
      <c r="C34" s="29"/>
      <c r="E34" s="29"/>
      <c r="F34" s="211"/>
      <c r="G34" s="29"/>
      <c r="H34" s="29"/>
      <c r="I34" s="29"/>
      <c r="J34" s="29"/>
      <c r="K34" s="29"/>
      <c r="L34" s="29"/>
      <c r="M34" s="29"/>
      <c r="N34" s="29"/>
      <c r="O34" s="29"/>
      <c r="P34" s="29"/>
      <c r="Q34" s="29"/>
      <c r="T34" s="29"/>
      <c r="U34" s="29"/>
      <c r="V34" s="110"/>
      <c r="W34" s="29"/>
      <c r="X34" s="211"/>
      <c r="Y34" s="211"/>
      <c r="Z34" s="29"/>
      <c r="AA34" s="29"/>
      <c r="AB34" s="29"/>
      <c r="AC34" s="29"/>
      <c r="AD34" s="29"/>
      <c r="AE34" s="29"/>
      <c r="AF34" s="29"/>
      <c r="AG34" s="29"/>
      <c r="AH34" s="29"/>
      <c r="AI34" s="29"/>
      <c r="AJ34" s="29"/>
      <c r="AK34" s="29"/>
      <c r="AL34" s="29"/>
      <c r="AN34" s="29"/>
      <c r="AO34" s="29"/>
      <c r="AP34" s="29"/>
      <c r="AQ34" s="29"/>
      <c r="AR34" s="29"/>
      <c r="AS34" s="29"/>
      <c r="AU34" s="29"/>
      <c r="AV34" s="29"/>
      <c r="AW34" s="29"/>
      <c r="AX34" s="29"/>
      <c r="AY34" s="29"/>
      <c r="AZ34" s="29"/>
      <c r="BA34" s="29"/>
      <c r="BB34" s="29"/>
      <c r="BC34" s="29"/>
      <c r="BD34" s="29"/>
      <c r="BG34" s="29"/>
      <c r="BH34" s="29"/>
      <c r="BI34" s="29"/>
      <c r="BJ34" s="29"/>
      <c r="BK34" s="29"/>
      <c r="BL34" s="29"/>
      <c r="BM34" s="29"/>
    </row>
    <row r="35" spans="1:65" ht="27.75" customHeight="1">
      <c r="B35" s="212"/>
      <c r="C35" s="29"/>
      <c r="E35" s="29"/>
      <c r="F35" s="29"/>
      <c r="G35" s="29"/>
      <c r="H35" s="29"/>
      <c r="I35" s="29"/>
      <c r="J35" s="29"/>
      <c r="K35" s="29"/>
      <c r="L35" s="29"/>
      <c r="M35" s="29"/>
      <c r="N35" s="29"/>
      <c r="O35" s="29"/>
      <c r="P35" s="29"/>
      <c r="Q35" s="29"/>
      <c r="T35" s="29"/>
      <c r="U35" s="29"/>
      <c r="V35" s="110"/>
      <c r="W35" s="29"/>
      <c r="X35" s="211"/>
      <c r="Y35" s="211"/>
      <c r="Z35" s="29"/>
      <c r="AA35" s="29"/>
      <c r="AB35" s="29"/>
      <c r="AC35" s="29"/>
      <c r="AD35" s="29"/>
      <c r="AE35" s="29"/>
      <c r="AF35" s="29"/>
      <c r="AG35" s="29"/>
      <c r="AH35" s="29"/>
      <c r="AI35" s="29"/>
      <c r="AJ35" s="29"/>
      <c r="AK35" s="29"/>
      <c r="AL35" s="29"/>
      <c r="AN35" s="29"/>
      <c r="AO35" s="29"/>
      <c r="AP35" s="29"/>
      <c r="AQ35" s="29"/>
      <c r="AR35" s="29"/>
      <c r="AS35" s="29"/>
      <c r="AU35" s="29"/>
      <c r="AV35" s="29"/>
      <c r="AW35" s="29"/>
      <c r="AX35" s="29"/>
      <c r="AY35" s="29"/>
      <c r="AZ35" s="29"/>
      <c r="BA35" s="29"/>
      <c r="BB35" s="29"/>
      <c r="BC35" s="29"/>
      <c r="BD35" s="29"/>
      <c r="BF35" s="29"/>
      <c r="BG35" s="29"/>
      <c r="BH35" s="29"/>
      <c r="BI35" s="29"/>
      <c r="BJ35" s="29"/>
      <c r="BK35" s="29"/>
      <c r="BL35" s="29"/>
      <c r="BM35" s="29"/>
    </row>
    <row r="36" spans="1:65" ht="27.75" customHeight="1">
      <c r="B36" s="212"/>
      <c r="C36" s="29"/>
      <c r="E36" s="29"/>
      <c r="F36" s="29"/>
      <c r="G36" s="29"/>
      <c r="H36" s="29"/>
      <c r="I36" s="29"/>
      <c r="J36" s="29"/>
      <c r="K36" s="29"/>
      <c r="L36" s="29"/>
      <c r="M36" s="29"/>
      <c r="N36" s="29"/>
      <c r="O36" s="29"/>
      <c r="P36" s="29"/>
      <c r="Q36" s="29"/>
      <c r="T36" s="29"/>
      <c r="U36" s="29"/>
      <c r="V36" s="110"/>
      <c r="W36" s="29"/>
      <c r="X36" s="211"/>
      <c r="Y36" s="211"/>
      <c r="Z36" s="29"/>
      <c r="AA36" s="29"/>
      <c r="AB36" s="29"/>
      <c r="AC36" s="29"/>
      <c r="AD36" s="29"/>
      <c r="AE36" s="29"/>
      <c r="AF36" s="29"/>
      <c r="AG36" s="29"/>
      <c r="AH36" s="29"/>
      <c r="AI36" s="29"/>
      <c r="AJ36" s="29"/>
      <c r="AK36" s="29"/>
      <c r="AL36" s="29"/>
      <c r="AN36" s="29"/>
      <c r="AO36" s="29"/>
      <c r="AP36" s="29"/>
      <c r="AQ36" s="29"/>
      <c r="AR36" s="29"/>
      <c r="AS36" s="29"/>
      <c r="AU36" s="29"/>
      <c r="AV36" s="29"/>
      <c r="AW36" s="29"/>
      <c r="AX36" s="29"/>
      <c r="AY36" s="29"/>
      <c r="AZ36" s="29"/>
      <c r="BA36" s="29"/>
      <c r="BB36" s="29"/>
      <c r="BC36" s="29"/>
      <c r="BD36" s="29"/>
      <c r="BF36" s="29"/>
      <c r="BG36" s="29"/>
      <c r="BH36" s="29"/>
      <c r="BI36" s="29"/>
      <c r="BJ36" s="29"/>
      <c r="BK36" s="29"/>
      <c r="BL36" s="29"/>
      <c r="BM36" s="29"/>
    </row>
    <row r="37" spans="1:65" ht="27.75" customHeight="1">
      <c r="B37" s="212"/>
      <c r="C37" s="29"/>
      <c r="E37" s="29"/>
      <c r="F37" s="29"/>
      <c r="G37" s="29"/>
      <c r="H37" s="29"/>
      <c r="I37" s="29"/>
      <c r="J37" s="29"/>
      <c r="K37" s="29"/>
      <c r="L37" s="29"/>
      <c r="M37" s="29"/>
      <c r="N37" s="29"/>
      <c r="O37" s="29"/>
      <c r="P37" s="29"/>
      <c r="Q37" s="29"/>
      <c r="T37" s="29"/>
      <c r="U37" s="29"/>
      <c r="V37" s="110"/>
      <c r="W37" s="29"/>
      <c r="X37" s="211"/>
      <c r="Y37" s="211"/>
      <c r="Z37" s="29"/>
      <c r="AA37" s="29"/>
      <c r="AB37" s="29"/>
      <c r="AC37" s="29"/>
      <c r="AD37" s="29"/>
      <c r="AE37" s="29"/>
      <c r="AF37" s="29"/>
      <c r="AG37" s="29"/>
      <c r="AH37" s="29"/>
      <c r="AI37" s="29"/>
      <c r="AJ37" s="29"/>
      <c r="AK37" s="29"/>
      <c r="AL37" s="29"/>
      <c r="AN37" s="29"/>
      <c r="AO37" s="29"/>
      <c r="AP37" s="29"/>
      <c r="AQ37" s="29"/>
      <c r="AR37" s="29"/>
      <c r="AS37" s="29"/>
      <c r="AU37" s="29"/>
      <c r="AV37" s="29"/>
      <c r="AW37" s="29"/>
      <c r="AX37" s="29"/>
      <c r="AY37" s="29"/>
      <c r="AZ37" s="29"/>
      <c r="BA37" s="29"/>
      <c r="BB37" s="29"/>
      <c r="BC37" s="29"/>
      <c r="BD37" s="29"/>
      <c r="BF37" s="29"/>
      <c r="BG37" s="29"/>
      <c r="BH37" s="29"/>
      <c r="BI37" s="29"/>
      <c r="BJ37" s="29"/>
      <c r="BK37" s="29"/>
      <c r="BL37" s="29"/>
      <c r="BM37" s="29"/>
    </row>
    <row r="38" spans="1:65" ht="27.75" customHeight="1">
      <c r="B38" s="212"/>
      <c r="C38" s="29"/>
      <c r="E38" s="29"/>
      <c r="F38" s="29"/>
      <c r="G38" s="29"/>
      <c r="H38" s="29"/>
      <c r="I38" s="29"/>
      <c r="J38" s="29"/>
      <c r="K38" s="29"/>
      <c r="L38" s="29"/>
      <c r="M38" s="29"/>
      <c r="N38" s="29"/>
      <c r="O38" s="29"/>
      <c r="P38" s="29"/>
      <c r="Q38" s="29"/>
      <c r="T38" s="29"/>
      <c r="U38" s="29"/>
      <c r="V38" s="110"/>
      <c r="W38" s="29"/>
      <c r="X38" s="211"/>
      <c r="Y38" s="211"/>
      <c r="Z38" s="29"/>
      <c r="AA38" s="29"/>
      <c r="AB38" s="29"/>
      <c r="AC38" s="29"/>
      <c r="AD38" s="29"/>
      <c r="AE38" s="29"/>
      <c r="AF38" s="29"/>
      <c r="AG38" s="29"/>
      <c r="AH38" s="29"/>
      <c r="AI38" s="29"/>
      <c r="AJ38" s="29"/>
      <c r="AK38" s="29"/>
      <c r="AL38" s="29"/>
      <c r="AN38" s="29"/>
      <c r="AO38" s="29"/>
      <c r="AP38" s="29"/>
      <c r="AQ38" s="29"/>
      <c r="AR38" s="29"/>
      <c r="AS38" s="29"/>
      <c r="AU38" s="29"/>
      <c r="AV38" s="29"/>
      <c r="AW38" s="29"/>
      <c r="AX38" s="29"/>
      <c r="AY38" s="29"/>
      <c r="AZ38" s="29"/>
      <c r="BA38" s="29"/>
      <c r="BB38" s="29"/>
      <c r="BC38" s="29"/>
      <c r="BD38" s="29"/>
      <c r="BF38" s="29"/>
      <c r="BG38" s="29"/>
      <c r="BH38" s="29"/>
      <c r="BI38" s="29"/>
      <c r="BJ38" s="29"/>
      <c r="BK38" s="29"/>
      <c r="BL38" s="29"/>
      <c r="BM38" s="29"/>
    </row>
    <row r="39" spans="1:65" ht="27.75" customHeight="1">
      <c r="B39" s="212"/>
      <c r="C39" s="29"/>
      <c r="E39" s="29"/>
      <c r="F39" s="29"/>
      <c r="G39" s="29"/>
      <c r="H39" s="29"/>
      <c r="I39" s="29"/>
      <c r="J39" s="29"/>
      <c r="K39" s="29"/>
      <c r="L39" s="29"/>
      <c r="M39" s="29"/>
      <c r="N39" s="29"/>
      <c r="O39" s="29"/>
      <c r="P39" s="29"/>
      <c r="Q39" s="29"/>
      <c r="T39" s="29"/>
      <c r="U39" s="29"/>
      <c r="V39" s="110"/>
      <c r="W39" s="29"/>
      <c r="X39" s="211"/>
      <c r="Y39" s="211"/>
      <c r="Z39" s="29"/>
      <c r="AA39" s="29"/>
      <c r="AB39" s="29"/>
      <c r="AC39" s="29"/>
      <c r="AD39" s="29"/>
      <c r="AE39" s="29"/>
      <c r="AF39" s="29"/>
      <c r="AG39" s="29"/>
      <c r="AH39" s="29"/>
      <c r="AI39" s="29"/>
      <c r="AJ39" s="29"/>
      <c r="AK39" s="29"/>
      <c r="AL39" s="29"/>
      <c r="AN39" s="29"/>
      <c r="AO39" s="29"/>
      <c r="AP39" s="29"/>
      <c r="AQ39" s="29"/>
      <c r="AR39" s="29"/>
      <c r="AS39" s="29"/>
      <c r="AU39" s="29"/>
      <c r="AV39" s="29"/>
      <c r="AW39" s="29"/>
      <c r="AX39" s="29"/>
      <c r="AY39" s="29"/>
      <c r="AZ39" s="29"/>
      <c r="BA39" s="29"/>
      <c r="BB39" s="29"/>
      <c r="BC39" s="29"/>
      <c r="BD39" s="29"/>
      <c r="BF39" s="29"/>
      <c r="BG39" s="29"/>
      <c r="BH39" s="29"/>
      <c r="BI39" s="29"/>
      <c r="BJ39" s="29"/>
      <c r="BK39" s="29"/>
      <c r="BL39" s="29"/>
      <c r="BM39" s="29"/>
    </row>
    <row r="40" spans="1:65" ht="27.75" customHeight="1">
      <c r="A40" s="1" t="s">
        <v>88</v>
      </c>
      <c r="B40" s="212"/>
      <c r="C40" s="29"/>
      <c r="E40" s="29"/>
      <c r="F40" s="29"/>
      <c r="G40" s="29"/>
      <c r="H40" s="29"/>
      <c r="I40" s="29"/>
      <c r="J40" s="29"/>
      <c r="K40" s="29"/>
      <c r="L40" s="29"/>
      <c r="M40" s="29"/>
      <c r="N40" s="29"/>
      <c r="O40" s="29"/>
      <c r="P40" s="29"/>
      <c r="Q40" s="29"/>
      <c r="T40" s="29"/>
      <c r="U40" s="29"/>
      <c r="V40" s="110"/>
      <c r="W40" s="29"/>
      <c r="X40" s="211"/>
      <c r="Y40" s="211"/>
      <c r="Z40" s="29"/>
      <c r="AA40" s="29"/>
      <c r="AB40" s="29"/>
      <c r="AC40" s="29"/>
      <c r="AD40" s="29"/>
      <c r="AE40" s="29"/>
      <c r="AF40" s="29"/>
      <c r="AG40" s="29"/>
      <c r="AH40" s="29"/>
      <c r="AI40" s="29"/>
      <c r="AJ40" s="29"/>
      <c r="AK40" s="29"/>
      <c r="AL40" s="29"/>
      <c r="AN40" s="29"/>
      <c r="AO40" s="29"/>
      <c r="AP40" s="29"/>
      <c r="AQ40" s="29"/>
      <c r="AR40" s="29"/>
      <c r="AS40" s="29"/>
      <c r="AU40" s="29"/>
      <c r="AV40" s="29"/>
      <c r="AW40" s="29"/>
      <c r="AX40" s="29"/>
      <c r="AY40" s="29"/>
      <c r="AZ40" s="29"/>
      <c r="BA40" s="29"/>
      <c r="BB40" s="29"/>
      <c r="BC40" s="29"/>
      <c r="BD40" s="29"/>
      <c r="BF40" s="29"/>
      <c r="BG40" s="29"/>
      <c r="BH40" s="29"/>
      <c r="BI40" s="29"/>
      <c r="BJ40" s="29"/>
      <c r="BK40" s="29"/>
      <c r="BL40" s="29"/>
      <c r="BM40" s="29"/>
    </row>
    <row r="41" spans="1:65" ht="27.75" customHeight="1">
      <c r="B41" s="212"/>
      <c r="C41" s="29"/>
      <c r="E41" s="29"/>
      <c r="F41" s="29"/>
      <c r="G41" s="29"/>
      <c r="H41" s="29"/>
      <c r="I41" s="29"/>
      <c r="J41" s="29"/>
      <c r="K41" s="29"/>
      <c r="L41" s="29"/>
      <c r="M41" s="29"/>
      <c r="N41" s="29"/>
      <c r="O41" s="29"/>
      <c r="P41" s="29"/>
      <c r="Q41" s="29"/>
      <c r="T41" s="29"/>
      <c r="U41" s="29"/>
      <c r="V41" s="110"/>
      <c r="W41" s="29"/>
      <c r="X41" s="211"/>
      <c r="Y41" s="211"/>
      <c r="Z41" s="29"/>
      <c r="AA41" s="29"/>
      <c r="AB41" s="29"/>
      <c r="AC41" s="29"/>
      <c r="AD41" s="29"/>
      <c r="AE41" s="29"/>
      <c r="AF41" s="29"/>
      <c r="AG41" s="29"/>
      <c r="AH41" s="29"/>
      <c r="AI41" s="29"/>
      <c r="AJ41" s="29"/>
      <c r="AK41" s="29"/>
      <c r="AL41" s="29"/>
      <c r="AN41" s="29"/>
      <c r="AO41" s="29"/>
      <c r="AP41" s="29"/>
      <c r="AQ41" s="29"/>
      <c r="AR41" s="29"/>
      <c r="AS41" s="29"/>
      <c r="AU41" s="29"/>
      <c r="AV41" s="29"/>
      <c r="AW41" s="29"/>
      <c r="AX41" s="29"/>
      <c r="AY41" s="29"/>
      <c r="AZ41" s="29"/>
      <c r="BA41" s="29"/>
      <c r="BB41" s="29"/>
      <c r="BC41" s="29"/>
      <c r="BD41" s="29"/>
      <c r="BF41" s="29"/>
      <c r="BG41" s="29"/>
      <c r="BH41" s="29"/>
      <c r="BI41" s="29"/>
      <c r="BJ41" s="29"/>
      <c r="BK41" s="29"/>
      <c r="BL41" s="29"/>
      <c r="BM41" s="29"/>
    </row>
    <row r="42" spans="1:65" ht="27.75" customHeight="1">
      <c r="B42" s="212"/>
      <c r="C42" s="29"/>
      <c r="E42" s="29"/>
      <c r="F42" s="29"/>
      <c r="G42" s="29"/>
      <c r="H42" s="29"/>
      <c r="I42" s="29"/>
      <c r="J42" s="29"/>
      <c r="K42" s="29"/>
      <c r="L42" s="29"/>
      <c r="M42" s="29"/>
      <c r="N42" s="29"/>
      <c r="O42" s="29"/>
      <c r="P42" s="29"/>
      <c r="Q42" s="29"/>
      <c r="T42" s="29"/>
      <c r="U42" s="29"/>
      <c r="V42" s="110"/>
      <c r="W42" s="29"/>
      <c r="X42" s="211"/>
      <c r="Y42" s="211"/>
      <c r="Z42" s="29"/>
      <c r="AA42" s="29"/>
      <c r="AB42" s="29"/>
      <c r="AC42" s="29"/>
      <c r="AD42" s="29"/>
      <c r="AE42" s="29"/>
      <c r="AF42" s="29"/>
      <c r="AG42" s="29"/>
      <c r="AH42" s="29"/>
      <c r="AI42" s="29"/>
      <c r="AJ42" s="29"/>
      <c r="AK42" s="29"/>
      <c r="AL42" s="29"/>
      <c r="AN42" s="29"/>
      <c r="AO42" s="29"/>
      <c r="AP42" s="29"/>
      <c r="AQ42" s="29"/>
      <c r="AR42" s="29"/>
      <c r="AS42" s="29"/>
      <c r="AU42" s="29"/>
      <c r="AV42" s="29"/>
      <c r="AW42" s="29"/>
      <c r="AX42" s="29"/>
      <c r="AY42" s="29"/>
      <c r="AZ42" s="29"/>
      <c r="BA42" s="29"/>
      <c r="BB42" s="29"/>
      <c r="BC42" s="29"/>
      <c r="BD42" s="29"/>
      <c r="BF42" s="29"/>
      <c r="BG42" s="29"/>
      <c r="BH42" s="29"/>
      <c r="BI42" s="29"/>
      <c r="BJ42" s="29"/>
      <c r="BK42" s="29"/>
      <c r="BL42" s="29"/>
      <c r="BM42" s="29"/>
    </row>
    <row r="43" spans="1:65" ht="27.75" customHeight="1">
      <c r="B43" s="212"/>
      <c r="C43" s="29"/>
      <c r="E43" s="29"/>
      <c r="F43" s="29"/>
      <c r="G43" s="29"/>
      <c r="H43" s="29"/>
      <c r="I43" s="29"/>
      <c r="J43" s="29"/>
      <c r="K43" s="29"/>
      <c r="L43" s="29"/>
      <c r="M43" s="29"/>
      <c r="N43" s="29"/>
      <c r="O43" s="29"/>
      <c r="P43" s="29"/>
      <c r="Q43" s="29"/>
      <c r="T43" s="29"/>
      <c r="U43" s="29"/>
      <c r="V43" s="110"/>
      <c r="W43" s="29"/>
      <c r="X43" s="211"/>
      <c r="Y43" s="211"/>
      <c r="Z43" s="29"/>
      <c r="AA43" s="29"/>
      <c r="AB43" s="29"/>
      <c r="AC43" s="29"/>
      <c r="AD43" s="29"/>
      <c r="AE43" s="29"/>
      <c r="AF43" s="29"/>
      <c r="AG43" s="29"/>
      <c r="AH43" s="29"/>
      <c r="AI43" s="29"/>
      <c r="AJ43" s="29"/>
      <c r="AK43" s="29"/>
      <c r="AL43" s="29"/>
      <c r="AN43" s="29"/>
      <c r="AO43" s="29"/>
      <c r="AP43" s="29"/>
      <c r="AQ43" s="29"/>
      <c r="AR43" s="29"/>
      <c r="AS43" s="29"/>
      <c r="AU43" s="29"/>
      <c r="AV43" s="29"/>
      <c r="AW43" s="29"/>
      <c r="AX43" s="29"/>
      <c r="AY43" s="29"/>
      <c r="AZ43" s="29"/>
      <c r="BA43" s="29"/>
      <c r="BB43" s="29"/>
      <c r="BC43" s="29"/>
      <c r="BD43" s="29"/>
      <c r="BF43" s="29"/>
      <c r="BG43" s="29"/>
      <c r="BH43" s="29"/>
      <c r="BI43" s="29"/>
      <c r="BJ43" s="29"/>
      <c r="BK43" s="29"/>
      <c r="BL43" s="29"/>
      <c r="BM43" s="29"/>
    </row>
    <row r="44" spans="1:65" ht="27.75" customHeight="1">
      <c r="B44" s="212"/>
      <c r="C44" s="29"/>
      <c r="E44" s="29"/>
      <c r="F44" s="29"/>
      <c r="G44" s="29"/>
      <c r="H44" s="29"/>
      <c r="I44" s="29"/>
      <c r="J44" s="29"/>
      <c r="K44" s="29"/>
      <c r="L44" s="29"/>
      <c r="M44" s="29"/>
      <c r="N44" s="29"/>
      <c r="O44" s="29"/>
      <c r="P44" s="29"/>
      <c r="Q44" s="29"/>
      <c r="T44" s="29"/>
      <c r="U44" s="29"/>
      <c r="V44" s="110"/>
      <c r="W44" s="29"/>
      <c r="X44" s="211"/>
      <c r="Y44" s="211"/>
      <c r="Z44" s="29"/>
      <c r="AA44" s="29"/>
      <c r="AB44" s="29"/>
      <c r="AC44" s="29"/>
      <c r="AD44" s="29"/>
      <c r="AE44" s="29"/>
      <c r="AF44" s="29"/>
      <c r="AG44" s="29"/>
      <c r="AH44" s="29"/>
      <c r="AI44" s="29"/>
      <c r="AJ44" s="29"/>
      <c r="AK44" s="29"/>
      <c r="AL44" s="29"/>
      <c r="AN44" s="29"/>
      <c r="AO44" s="29"/>
      <c r="AP44" s="29"/>
      <c r="AQ44" s="29"/>
      <c r="AR44" s="29"/>
      <c r="AS44" s="29"/>
      <c r="AU44" s="29"/>
      <c r="AV44" s="29"/>
      <c r="AW44" s="29"/>
      <c r="AX44" s="29"/>
      <c r="AY44" s="29"/>
      <c r="AZ44" s="29"/>
      <c r="BA44" s="29"/>
      <c r="BB44" s="29"/>
      <c r="BC44" s="29"/>
      <c r="BD44" s="29"/>
      <c r="BF44" s="29"/>
      <c r="BG44" s="29"/>
      <c r="BH44" s="29"/>
      <c r="BI44" s="29"/>
      <c r="BJ44" s="29"/>
      <c r="BK44" s="29"/>
      <c r="BL44" s="29"/>
      <c r="BM44" s="29"/>
    </row>
    <row r="45" spans="1:65" ht="27.75" customHeight="1">
      <c r="B45" s="210"/>
      <c r="C45" s="29"/>
      <c r="D45" s="29"/>
      <c r="E45" s="29"/>
      <c r="F45" s="29"/>
      <c r="G45" s="29"/>
      <c r="H45" s="29"/>
      <c r="I45" s="29"/>
      <c r="J45" s="29"/>
      <c r="K45" s="29"/>
      <c r="L45" s="29"/>
      <c r="M45" s="29"/>
      <c r="N45" s="29"/>
      <c r="O45" s="29"/>
      <c r="P45" s="29"/>
      <c r="Q45" s="29"/>
      <c r="T45" s="29"/>
      <c r="U45" s="29"/>
      <c r="V45" s="110"/>
      <c r="W45" s="29"/>
      <c r="X45" s="211"/>
      <c r="Y45" s="211"/>
      <c r="Z45" s="29"/>
      <c r="AA45" s="29"/>
      <c r="AB45" s="29"/>
      <c r="AC45" s="29"/>
      <c r="AD45" s="29"/>
      <c r="AE45" s="29"/>
      <c r="AF45" s="29"/>
      <c r="AG45" s="29"/>
      <c r="AH45" s="29"/>
      <c r="AI45" s="29"/>
      <c r="AJ45" s="29"/>
      <c r="AK45" s="29"/>
      <c r="AL45" s="29"/>
      <c r="AN45" s="29"/>
      <c r="AO45" s="29"/>
      <c r="AP45" s="29"/>
      <c r="AQ45" s="29"/>
      <c r="AR45" s="29"/>
      <c r="AS45" s="29"/>
      <c r="AU45" s="29"/>
      <c r="AV45" s="29"/>
      <c r="AW45" s="29"/>
      <c r="AX45" s="29"/>
      <c r="AY45" s="29"/>
      <c r="AZ45" s="29"/>
      <c r="BA45" s="29"/>
      <c r="BB45" s="29"/>
      <c r="BC45" s="29"/>
      <c r="BD45" s="29"/>
      <c r="BG45" s="29"/>
      <c r="BH45" s="29">
        <f>BH49</f>
        <v>29148</v>
      </c>
      <c r="BI45" s="29"/>
      <c r="BJ45" s="29"/>
      <c r="BK45" s="29">
        <f>BK49</f>
        <v>29148</v>
      </c>
      <c r="BL45" s="29"/>
      <c r="BM45" s="29"/>
    </row>
    <row r="46" spans="1:65" ht="27" customHeight="1">
      <c r="A46" s="1" t="s">
        <v>89</v>
      </c>
      <c r="B46" s="211"/>
      <c r="C46" s="211"/>
      <c r="D46" s="211"/>
      <c r="E46" s="211"/>
      <c r="F46" s="211"/>
      <c r="G46" s="211"/>
      <c r="H46" s="211"/>
      <c r="I46" s="211"/>
      <c r="J46" s="211"/>
      <c r="K46" s="211"/>
      <c r="L46" s="211"/>
      <c r="M46" s="211"/>
      <c r="N46" s="211"/>
      <c r="O46" s="211"/>
      <c r="P46" s="211"/>
      <c r="Q46" s="211"/>
    </row>
    <row r="47" spans="1:65">
      <c r="B47" s="211"/>
      <c r="C47" s="211"/>
      <c r="D47" s="211"/>
      <c r="E47" s="211"/>
      <c r="F47" s="211"/>
      <c r="G47" s="211"/>
      <c r="H47" s="211"/>
      <c r="I47" s="211"/>
      <c r="J47" s="211"/>
      <c r="K47" s="211"/>
      <c r="L47" s="211"/>
      <c r="M47" s="211"/>
      <c r="N47" s="211"/>
      <c r="O47" s="211"/>
      <c r="P47" s="211"/>
      <c r="Q47" s="211"/>
      <c r="BH47" s="1">
        <v>60246</v>
      </c>
      <c r="BK47" s="1">
        <v>60246</v>
      </c>
    </row>
    <row r="48" spans="1:65">
      <c r="B48" s="211"/>
      <c r="C48" s="211"/>
      <c r="D48" s="221"/>
      <c r="E48" s="221"/>
      <c r="F48" s="211"/>
      <c r="G48" s="221"/>
      <c r="H48" s="221"/>
      <c r="I48" s="221"/>
      <c r="J48" s="221"/>
      <c r="K48" s="221"/>
      <c r="L48" s="221"/>
      <c r="M48" s="221"/>
      <c r="N48" s="211"/>
      <c r="O48" s="211"/>
      <c r="P48" s="211"/>
      <c r="Q48" s="211"/>
      <c r="BH48" s="1">
        <f>-(18444+7974+4680)</f>
        <v>-31098</v>
      </c>
      <c r="BK48" s="1">
        <f>-(18444+7974+4680)</f>
        <v>-31098</v>
      </c>
    </row>
    <row r="49" spans="1:63" ht="21.75" customHeight="1">
      <c r="B49" s="211"/>
      <c r="C49" s="211"/>
      <c r="D49" s="211"/>
      <c r="E49" s="211"/>
      <c r="F49" s="211"/>
      <c r="G49" s="211"/>
      <c r="H49" s="211"/>
      <c r="I49" s="245"/>
      <c r="J49" s="211"/>
      <c r="K49" s="245"/>
      <c r="L49" s="211"/>
      <c r="M49" s="246"/>
      <c r="N49" s="211"/>
      <c r="O49" s="211"/>
      <c r="P49" s="211"/>
      <c r="Q49" s="211"/>
      <c r="BH49" s="1">
        <f>SUM(BH47:BH48)</f>
        <v>29148</v>
      </c>
      <c r="BK49" s="1">
        <f>SUM(BK47:BK48)</f>
        <v>29148</v>
      </c>
    </row>
    <row r="50" spans="1:63" ht="21.75" customHeight="1">
      <c r="B50" s="211"/>
      <c r="C50" s="211"/>
      <c r="D50" s="211"/>
      <c r="E50" s="211"/>
      <c r="F50" s="211"/>
      <c r="G50" s="211"/>
      <c r="H50" s="211"/>
      <c r="I50" s="245"/>
      <c r="J50" s="211"/>
      <c r="K50" s="245"/>
      <c r="L50" s="211"/>
      <c r="M50" s="246"/>
      <c r="N50" s="211"/>
      <c r="O50" s="211"/>
      <c r="P50" s="211"/>
      <c r="Q50" s="211"/>
    </row>
    <row r="51" spans="1:63" ht="21.75" customHeight="1">
      <c r="A51" s="1" t="s">
        <v>115</v>
      </c>
      <c r="B51" s="211"/>
      <c r="C51" s="211"/>
      <c r="D51" s="211"/>
      <c r="E51" s="211"/>
      <c r="F51" s="211"/>
      <c r="G51" s="211"/>
      <c r="H51" s="211"/>
      <c r="I51" s="245"/>
      <c r="J51" s="211"/>
      <c r="K51" s="245"/>
      <c r="L51" s="211"/>
      <c r="M51" s="211"/>
      <c r="N51" s="211"/>
      <c r="O51" s="211"/>
      <c r="P51" s="211"/>
      <c r="Q51" s="211"/>
    </row>
    <row r="52" spans="1:63" ht="21.75" customHeight="1">
      <c r="B52" s="211"/>
      <c r="C52" s="211"/>
      <c r="D52" s="211"/>
      <c r="E52" s="211"/>
      <c r="F52" s="221"/>
      <c r="G52" s="211"/>
      <c r="H52" s="211"/>
      <c r="I52" s="245"/>
      <c r="J52" s="211"/>
      <c r="K52" s="245"/>
      <c r="L52" s="211"/>
      <c r="M52" s="211"/>
      <c r="N52" s="211"/>
      <c r="O52" s="211"/>
      <c r="P52" s="211"/>
      <c r="Q52" s="211"/>
    </row>
    <row r="53" spans="1:63" ht="21.75" customHeight="1">
      <c r="B53" s="211"/>
      <c r="C53" s="211"/>
      <c r="D53" s="211"/>
      <c r="E53" s="211"/>
      <c r="F53" s="245"/>
      <c r="G53" s="211"/>
      <c r="H53" s="211"/>
      <c r="I53" s="245"/>
      <c r="J53" s="211"/>
      <c r="K53" s="245"/>
      <c r="L53" s="211"/>
      <c r="M53" s="211"/>
      <c r="N53" s="211"/>
      <c r="O53" s="211"/>
      <c r="P53" s="211"/>
      <c r="Q53" s="211"/>
    </row>
    <row r="54" spans="1:63" ht="21.75" customHeight="1">
      <c r="B54" s="211"/>
      <c r="C54" s="211"/>
      <c r="D54" s="211"/>
      <c r="E54" s="211"/>
      <c r="F54" s="245"/>
      <c r="G54" s="211"/>
      <c r="H54" s="211"/>
      <c r="I54" s="245"/>
      <c r="J54" s="211"/>
      <c r="K54" s="247"/>
      <c r="L54" s="211"/>
      <c r="M54" s="211"/>
      <c r="N54" s="211"/>
      <c r="O54" s="211"/>
      <c r="P54" s="211"/>
      <c r="Q54" s="211"/>
    </row>
    <row r="55" spans="1:63">
      <c r="B55" s="211"/>
      <c r="C55" s="211"/>
      <c r="D55" s="211"/>
      <c r="E55" s="211"/>
      <c r="F55" s="245"/>
      <c r="G55" s="211"/>
      <c r="H55" s="211"/>
      <c r="I55" s="211"/>
      <c r="J55" s="211"/>
      <c r="K55" s="211"/>
      <c r="L55" s="211"/>
      <c r="M55" s="211"/>
      <c r="N55" s="211"/>
      <c r="O55" s="211"/>
      <c r="P55" s="211"/>
      <c r="Q55" s="211"/>
    </row>
    <row r="56" spans="1:63">
      <c r="B56" s="211"/>
      <c r="C56" s="211"/>
      <c r="D56" s="211"/>
      <c r="E56" s="211"/>
      <c r="F56" s="245"/>
      <c r="G56" s="211"/>
      <c r="H56" s="211"/>
      <c r="I56" s="211"/>
      <c r="J56" s="211"/>
      <c r="K56" s="211"/>
      <c r="L56" s="211"/>
      <c r="M56" s="211"/>
      <c r="N56" s="211"/>
      <c r="O56" s="211"/>
      <c r="P56" s="211"/>
      <c r="Q56" s="211"/>
    </row>
    <row r="57" spans="1:63">
      <c r="B57" s="211"/>
      <c r="C57" s="211"/>
      <c r="D57" s="211"/>
      <c r="E57" s="211"/>
      <c r="F57" s="245"/>
      <c r="G57" s="211"/>
      <c r="H57" s="211"/>
      <c r="I57" s="211"/>
      <c r="J57" s="211"/>
      <c r="K57" s="211"/>
      <c r="L57" s="211"/>
      <c r="M57" s="211"/>
      <c r="N57" s="211"/>
      <c r="O57" s="211"/>
      <c r="P57" s="211"/>
      <c r="Q57" s="211"/>
    </row>
    <row r="58" spans="1:63">
      <c r="B58" s="211"/>
      <c r="C58" s="211"/>
      <c r="D58" s="211"/>
      <c r="E58" s="211"/>
      <c r="F58" s="211"/>
      <c r="G58" s="211"/>
      <c r="H58" s="211"/>
      <c r="I58" s="211"/>
      <c r="J58" s="211"/>
      <c r="K58" s="211"/>
      <c r="L58" s="211"/>
      <c r="M58" s="211"/>
      <c r="N58" s="211"/>
      <c r="O58" s="211"/>
      <c r="P58" s="211"/>
      <c r="Q58" s="211"/>
    </row>
    <row r="59" spans="1:63">
      <c r="B59" s="211"/>
      <c r="C59" s="211"/>
      <c r="D59" s="211"/>
      <c r="E59" s="211"/>
      <c r="F59" s="211"/>
      <c r="G59" s="211"/>
      <c r="H59" s="211"/>
      <c r="I59" s="211"/>
      <c r="J59" s="211"/>
      <c r="K59" s="211"/>
      <c r="L59" s="211"/>
      <c r="M59" s="211"/>
      <c r="N59" s="211"/>
      <c r="O59" s="211"/>
      <c r="P59" s="211"/>
      <c r="Q59" s="211"/>
      <c r="R59" s="29"/>
      <c r="S59" s="29"/>
      <c r="T59" s="29"/>
      <c r="U59" s="29"/>
      <c r="V59" s="29"/>
      <c r="W59" s="29"/>
      <c r="X59" s="29"/>
      <c r="Y59" s="29"/>
      <c r="Z59" s="29"/>
    </row>
    <row r="60" spans="1:63">
      <c r="B60" s="211"/>
      <c r="C60" s="211"/>
      <c r="D60" s="211"/>
      <c r="E60" s="211"/>
      <c r="F60" s="211"/>
      <c r="G60" s="211"/>
      <c r="H60" s="211"/>
      <c r="I60" s="211"/>
      <c r="J60" s="211"/>
      <c r="K60" s="211"/>
      <c r="L60" s="211"/>
      <c r="M60" s="211"/>
      <c r="N60" s="211"/>
      <c r="O60" s="211"/>
      <c r="P60" s="211"/>
      <c r="Q60" s="211"/>
      <c r="R60" s="29"/>
      <c r="S60" s="29"/>
      <c r="T60" s="29"/>
      <c r="U60" s="29"/>
      <c r="V60" s="29"/>
      <c r="W60" s="29"/>
      <c r="X60" s="29"/>
      <c r="Y60" s="29"/>
      <c r="Z60" s="29"/>
    </row>
    <row r="61" spans="1:63">
      <c r="I61" s="29"/>
      <c r="J61" s="29"/>
      <c r="K61" s="29"/>
      <c r="L61" s="29"/>
      <c r="M61" s="29"/>
      <c r="N61" s="29"/>
      <c r="O61" s="29"/>
      <c r="P61" s="29"/>
      <c r="Q61" s="29"/>
      <c r="R61" s="29"/>
      <c r="S61" s="29"/>
      <c r="T61" s="29"/>
      <c r="U61" s="29"/>
      <c r="V61" s="29"/>
      <c r="W61" s="29"/>
      <c r="X61" s="29"/>
      <c r="Y61" s="29"/>
      <c r="Z61" s="29"/>
    </row>
    <row r="62" spans="1:63">
      <c r="I62" s="29"/>
      <c r="J62" s="29"/>
      <c r="K62" s="29"/>
      <c r="L62" s="29"/>
      <c r="M62" s="29"/>
      <c r="N62" s="29"/>
      <c r="O62" s="29"/>
      <c r="P62" s="29"/>
      <c r="Q62" s="29"/>
      <c r="R62" s="29"/>
      <c r="S62" s="29"/>
      <c r="T62" s="29"/>
      <c r="U62" s="29"/>
      <c r="V62" s="29"/>
      <c r="W62" s="29"/>
      <c r="X62" s="29"/>
      <c r="Y62" s="29"/>
      <c r="Z62" s="29"/>
    </row>
    <row r="63" spans="1:63">
      <c r="I63" s="29"/>
      <c r="J63" s="29"/>
      <c r="K63" s="29"/>
      <c r="L63" s="29"/>
      <c r="M63" s="29"/>
      <c r="N63" s="29"/>
      <c r="O63" s="29"/>
      <c r="P63" s="29"/>
      <c r="Q63" s="29"/>
      <c r="R63" s="29"/>
      <c r="S63" s="29"/>
      <c r="T63" s="29"/>
      <c r="U63" s="29"/>
      <c r="V63" s="29"/>
      <c r="W63" s="29"/>
      <c r="X63" s="29"/>
      <c r="Y63" s="29"/>
      <c r="Z63" s="29"/>
    </row>
    <row r="64" spans="1:63">
      <c r="I64" s="29"/>
      <c r="J64" s="29"/>
      <c r="K64" s="29"/>
      <c r="L64" s="29"/>
      <c r="M64" s="29"/>
      <c r="N64" s="29"/>
      <c r="O64" s="29"/>
      <c r="P64" s="29"/>
      <c r="Q64" s="29"/>
      <c r="R64" s="29"/>
      <c r="S64" s="29"/>
      <c r="T64" s="29"/>
      <c r="U64" s="29"/>
      <c r="V64" s="29"/>
      <c r="W64" s="29"/>
      <c r="X64" s="29"/>
      <c r="Y64" s="29"/>
      <c r="Z64" s="29"/>
    </row>
    <row r="65" spans="9:26">
      <c r="I65" s="29"/>
      <c r="J65" s="29"/>
      <c r="K65" s="29"/>
      <c r="L65" s="29"/>
      <c r="M65" s="29"/>
      <c r="N65" s="29"/>
      <c r="O65" s="29"/>
      <c r="P65" s="29"/>
      <c r="Q65" s="29"/>
      <c r="R65" s="29"/>
      <c r="S65" s="29"/>
      <c r="T65" s="29"/>
      <c r="U65" s="29"/>
      <c r="V65" s="29"/>
      <c r="W65" s="29"/>
      <c r="X65" s="29"/>
      <c r="Y65" s="29"/>
      <c r="Z65" s="29"/>
    </row>
    <row r="66" spans="9:26">
      <c r="I66" s="29"/>
      <c r="J66" s="29"/>
      <c r="K66" s="29"/>
      <c r="L66" s="29"/>
      <c r="M66" s="29"/>
      <c r="N66" s="29"/>
      <c r="O66" s="29"/>
      <c r="P66" s="29"/>
      <c r="Q66" s="29"/>
      <c r="R66" s="29"/>
      <c r="S66" s="29"/>
      <c r="T66" s="29"/>
      <c r="U66" s="29"/>
      <c r="V66" s="29"/>
      <c r="W66" s="29"/>
      <c r="X66" s="29"/>
      <c r="Y66" s="29"/>
      <c r="Z66" s="29"/>
    </row>
    <row r="67" spans="9:26">
      <c r="I67" s="29"/>
      <c r="J67" s="29"/>
      <c r="K67" s="29"/>
      <c r="L67" s="29"/>
      <c r="M67" s="29"/>
      <c r="N67" s="29"/>
      <c r="O67" s="29"/>
      <c r="P67" s="29"/>
      <c r="Q67" s="29"/>
      <c r="R67" s="29"/>
      <c r="S67" s="29"/>
      <c r="T67" s="29"/>
      <c r="U67" s="29"/>
      <c r="V67" s="29"/>
      <c r="W67" s="29"/>
      <c r="X67" s="29"/>
      <c r="Y67" s="29"/>
      <c r="Z67" s="29"/>
    </row>
    <row r="68" spans="9:26">
      <c r="I68" s="29"/>
      <c r="J68" s="29"/>
      <c r="K68" s="29"/>
      <c r="L68" s="29"/>
      <c r="M68" s="29"/>
      <c r="N68" s="29"/>
      <c r="O68" s="29"/>
      <c r="P68" s="29"/>
      <c r="Q68" s="29"/>
      <c r="R68" s="29"/>
      <c r="S68" s="29"/>
      <c r="T68" s="29"/>
      <c r="U68" s="29"/>
      <c r="V68" s="29"/>
      <c r="W68" s="29"/>
      <c r="X68" s="29"/>
      <c r="Y68" s="29"/>
      <c r="Z68" s="29"/>
    </row>
    <row r="69" spans="9:26">
      <c r="I69" s="29"/>
      <c r="J69" s="29"/>
      <c r="K69" s="29"/>
      <c r="L69" s="29"/>
      <c r="M69" s="29"/>
      <c r="N69" s="29"/>
      <c r="O69" s="29"/>
      <c r="P69" s="29"/>
      <c r="Q69" s="29"/>
      <c r="R69" s="29"/>
      <c r="S69" s="29"/>
      <c r="T69" s="29"/>
      <c r="U69" s="29"/>
      <c r="V69" s="29"/>
      <c r="W69" s="29"/>
      <c r="X69" s="29"/>
      <c r="Y69" s="29"/>
      <c r="Z69" s="29"/>
    </row>
    <row r="70" spans="9:26">
      <c r="I70" s="29"/>
      <c r="J70" s="29"/>
      <c r="K70" s="29"/>
      <c r="L70" s="29"/>
      <c r="M70" s="29"/>
      <c r="N70" s="29"/>
      <c r="O70" s="29"/>
      <c r="P70" s="29"/>
      <c r="Q70" s="29"/>
      <c r="R70" s="29"/>
      <c r="S70" s="29"/>
      <c r="T70" s="29"/>
      <c r="U70" s="29"/>
      <c r="V70" s="29"/>
      <c r="W70" s="29"/>
      <c r="X70" s="29"/>
      <c r="Y70" s="29"/>
      <c r="Z70" s="29"/>
    </row>
  </sheetData>
  <mergeCells count="10">
    <mergeCell ref="B26:C26"/>
    <mergeCell ref="B27:C27"/>
    <mergeCell ref="B22:B25"/>
    <mergeCell ref="D4:F4"/>
    <mergeCell ref="B2:AL2"/>
    <mergeCell ref="B7:B8"/>
    <mergeCell ref="B12:B16"/>
    <mergeCell ref="B17:B21"/>
    <mergeCell ref="B9:B11"/>
    <mergeCell ref="Z4:AD4"/>
  </mergeCells>
  <phoneticPr fontId="5"/>
  <printOptions horizontalCentered="1"/>
  <pageMargins left="0.39370078740157483" right="0.39370078740157483" top="0.78740157480314965" bottom="0.19685039370078741" header="0.11811023622047245" footer="0.11811023622047245"/>
  <pageSetup paperSize="8" scale="39" orientation="landscape" cellComments="asDisplayed"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
  <sheetViews>
    <sheetView workbookViewId="0"/>
  </sheetViews>
  <sheetFormatPr defaultRowHeight="12.75"/>
  <sheetData/>
  <phoneticPr fontId="5"/>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C25"/>
  <sheetViews>
    <sheetView workbookViewId="0">
      <selection activeCell="C29" sqref="C29"/>
    </sheetView>
  </sheetViews>
  <sheetFormatPr defaultRowHeight="12.75"/>
  <cols>
    <col min="1" max="1" width="2.42578125" customWidth="1"/>
    <col min="2" max="2" width="11.85546875" bestFit="1" customWidth="1"/>
    <col min="3" max="5" width="18.5703125" style="608" customWidth="1"/>
    <col min="6" max="6" width="18.5703125" customWidth="1"/>
    <col min="7" max="7" width="2.7109375" customWidth="1"/>
    <col min="8" max="8" width="15" style="608" customWidth="1"/>
    <col min="9" max="9" width="15" style="608" bestFit="1" customWidth="1"/>
    <col min="10" max="10" width="15" bestFit="1" customWidth="1"/>
    <col min="12" max="12" width="21.42578125" customWidth="1"/>
    <col min="14" max="14" width="13.28515625" bestFit="1" customWidth="1"/>
    <col min="15" max="28" width="10.28515625" bestFit="1" customWidth="1"/>
    <col min="29" max="29" width="13.85546875" bestFit="1" customWidth="1"/>
  </cols>
  <sheetData>
    <row r="1" spans="2:12">
      <c r="C1" s="609" t="s">
        <v>366</v>
      </c>
      <c r="E1" s="267" t="s">
        <v>16</v>
      </c>
    </row>
    <row r="2" spans="2:12">
      <c r="C2" s="609" t="s">
        <v>368</v>
      </c>
      <c r="D2" s="609" t="s">
        <v>367</v>
      </c>
      <c r="E2" s="267"/>
      <c r="F2" s="384" t="s">
        <v>369</v>
      </c>
      <c r="H2" s="613" t="s">
        <v>370</v>
      </c>
      <c r="I2" s="613" t="s">
        <v>200</v>
      </c>
      <c r="J2" s="622" t="s">
        <v>288</v>
      </c>
      <c r="L2" s="384" t="s">
        <v>371</v>
      </c>
    </row>
    <row r="3" spans="2:12">
      <c r="B3" t="s">
        <v>256</v>
      </c>
      <c r="C3" s="608" t="e">
        <f>#REF!</f>
        <v>#REF!</v>
      </c>
      <c r="D3" s="608" t="e">
        <f>C3*15</f>
        <v>#REF!</v>
      </c>
      <c r="E3" s="608" t="e">
        <f>#REF!</f>
        <v>#REF!</v>
      </c>
      <c r="F3" s="608" t="e">
        <f>E3*0.4</f>
        <v>#REF!</v>
      </c>
      <c r="H3" s="615" t="e">
        <f>#REF!</f>
        <v>#REF!</v>
      </c>
      <c r="I3" s="615" t="e">
        <f>#REF!</f>
        <v>#REF!</v>
      </c>
      <c r="J3" s="616" t="e">
        <f>#REF!</f>
        <v>#REF!</v>
      </c>
      <c r="L3" s="614" t="e">
        <f t="shared" ref="L3:L16" si="0">I3-E3</f>
        <v>#REF!</v>
      </c>
    </row>
    <row r="4" spans="2:12">
      <c r="B4" t="s">
        <v>257</v>
      </c>
      <c r="C4" s="608" t="e">
        <f>#REF!</f>
        <v>#REF!</v>
      </c>
      <c r="D4" s="608" t="e">
        <f t="shared" ref="D4:D16" si="1">C4*15</f>
        <v>#REF!</v>
      </c>
      <c r="E4" s="608" t="e">
        <f>#REF!</f>
        <v>#REF!</v>
      </c>
      <c r="F4" s="608" t="e">
        <f t="shared" ref="F4:F16" si="2">E4*0.4</f>
        <v>#REF!</v>
      </c>
      <c r="H4" s="615" t="e">
        <f>#REF!</f>
        <v>#REF!</v>
      </c>
      <c r="I4" s="615" t="e">
        <f>#REF!</f>
        <v>#REF!</v>
      </c>
      <c r="J4" s="615" t="e">
        <f>#REF!</f>
        <v>#REF!</v>
      </c>
      <c r="L4" s="614" t="e">
        <f t="shared" si="0"/>
        <v>#REF!</v>
      </c>
    </row>
    <row r="5" spans="2:12">
      <c r="B5" t="s">
        <v>258</v>
      </c>
      <c r="C5" s="608" t="e">
        <f>#REF!</f>
        <v>#REF!</v>
      </c>
      <c r="D5" s="608" t="e">
        <f t="shared" si="1"/>
        <v>#REF!</v>
      </c>
      <c r="E5" s="608" t="e">
        <f>#REF!</f>
        <v>#REF!</v>
      </c>
      <c r="F5" s="608" t="e">
        <f t="shared" si="2"/>
        <v>#REF!</v>
      </c>
      <c r="H5" s="615" t="e">
        <f>#REF!</f>
        <v>#REF!</v>
      </c>
      <c r="I5" s="615" t="e">
        <f>#REF!</f>
        <v>#REF!</v>
      </c>
      <c r="J5" s="615" t="e">
        <f>#REF!</f>
        <v>#REF!</v>
      </c>
      <c r="L5" s="614" t="e">
        <f t="shared" si="0"/>
        <v>#REF!</v>
      </c>
    </row>
    <row r="6" spans="2:12">
      <c r="B6" t="s">
        <v>259</v>
      </c>
      <c r="C6" s="608" t="e">
        <f>#REF!</f>
        <v>#REF!</v>
      </c>
      <c r="D6" s="608" t="e">
        <f t="shared" si="1"/>
        <v>#REF!</v>
      </c>
      <c r="E6" s="608" t="e">
        <f>#REF!</f>
        <v>#REF!</v>
      </c>
      <c r="F6" s="608" t="e">
        <f t="shared" si="2"/>
        <v>#REF!</v>
      </c>
      <c r="H6" s="615" t="e">
        <f>#REF!</f>
        <v>#REF!</v>
      </c>
      <c r="I6" s="615" t="e">
        <f>#REF!</f>
        <v>#REF!</v>
      </c>
      <c r="J6" s="615" t="e">
        <f>#REF!</f>
        <v>#REF!</v>
      </c>
      <c r="L6" s="614" t="e">
        <f t="shared" si="0"/>
        <v>#REF!</v>
      </c>
    </row>
    <row r="7" spans="2:12">
      <c r="B7" t="s">
        <v>260</v>
      </c>
      <c r="C7" s="608" t="e">
        <f>#REF!</f>
        <v>#REF!</v>
      </c>
      <c r="D7" s="608" t="e">
        <f t="shared" si="1"/>
        <v>#REF!</v>
      </c>
      <c r="E7" s="608" t="e">
        <f>#REF!</f>
        <v>#REF!</v>
      </c>
      <c r="F7" s="608" t="e">
        <f t="shared" si="2"/>
        <v>#REF!</v>
      </c>
      <c r="H7" s="615" t="e">
        <f>#REF!</f>
        <v>#REF!</v>
      </c>
      <c r="I7" s="615" t="e">
        <f>#REF!</f>
        <v>#REF!</v>
      </c>
      <c r="J7" s="615" t="e">
        <f>#REF!</f>
        <v>#REF!</v>
      </c>
      <c r="L7" s="614" t="e">
        <f t="shared" si="0"/>
        <v>#REF!</v>
      </c>
    </row>
    <row r="8" spans="2:12">
      <c r="B8" t="s">
        <v>261</v>
      </c>
      <c r="C8" s="608" t="e">
        <f>#REF!</f>
        <v>#REF!</v>
      </c>
      <c r="D8" s="608" t="e">
        <f t="shared" si="1"/>
        <v>#REF!</v>
      </c>
      <c r="E8" s="608" t="e">
        <f>#REF!</f>
        <v>#REF!</v>
      </c>
      <c r="F8" s="608" t="e">
        <f t="shared" si="2"/>
        <v>#REF!</v>
      </c>
      <c r="H8" s="615" t="e">
        <f>#REF!</f>
        <v>#REF!</v>
      </c>
      <c r="I8" s="615" t="e">
        <f>#REF!</f>
        <v>#REF!</v>
      </c>
      <c r="J8" s="615" t="e">
        <f>#REF!</f>
        <v>#REF!</v>
      </c>
      <c r="L8" s="614" t="e">
        <f t="shared" si="0"/>
        <v>#REF!</v>
      </c>
    </row>
    <row r="9" spans="2:12">
      <c r="B9" t="s">
        <v>262</v>
      </c>
      <c r="C9" s="608" t="e">
        <f>#REF!</f>
        <v>#REF!</v>
      </c>
      <c r="D9" s="608" t="e">
        <f t="shared" si="1"/>
        <v>#REF!</v>
      </c>
      <c r="E9" s="608" t="e">
        <f>#REF!</f>
        <v>#REF!</v>
      </c>
      <c r="F9" s="608" t="e">
        <f t="shared" si="2"/>
        <v>#REF!</v>
      </c>
      <c r="H9" s="615" t="e">
        <f>#REF!</f>
        <v>#REF!</v>
      </c>
      <c r="I9" s="615" t="e">
        <f>#REF!</f>
        <v>#REF!</v>
      </c>
      <c r="J9" s="615" t="e">
        <f>#REF!</f>
        <v>#REF!</v>
      </c>
      <c r="L9" s="614" t="e">
        <f t="shared" si="0"/>
        <v>#REF!</v>
      </c>
    </row>
    <row r="10" spans="2:12">
      <c r="B10" t="s">
        <v>263</v>
      </c>
      <c r="C10" s="608" t="e">
        <f>#REF!</f>
        <v>#REF!</v>
      </c>
      <c r="D10" s="608" t="e">
        <f t="shared" si="1"/>
        <v>#REF!</v>
      </c>
      <c r="E10" s="608" t="e">
        <f>#REF!</f>
        <v>#REF!</v>
      </c>
      <c r="F10" s="608" t="e">
        <f t="shared" si="2"/>
        <v>#REF!</v>
      </c>
      <c r="H10" s="615" t="e">
        <f>#REF!</f>
        <v>#REF!</v>
      </c>
      <c r="I10" s="615" t="e">
        <f>#REF!</f>
        <v>#REF!</v>
      </c>
      <c r="J10" s="615" t="e">
        <f>#REF!</f>
        <v>#REF!</v>
      </c>
      <c r="L10" s="614" t="e">
        <f t="shared" si="0"/>
        <v>#REF!</v>
      </c>
    </row>
    <row r="11" spans="2:12">
      <c r="B11" t="s">
        <v>264</v>
      </c>
      <c r="C11" s="608" t="e">
        <f>#REF!</f>
        <v>#REF!</v>
      </c>
      <c r="D11" s="608" t="e">
        <f t="shared" si="1"/>
        <v>#REF!</v>
      </c>
      <c r="E11" s="608" t="e">
        <f>#REF!</f>
        <v>#REF!</v>
      </c>
      <c r="F11" s="608" t="e">
        <f t="shared" si="2"/>
        <v>#REF!</v>
      </c>
      <c r="H11" s="615" t="e">
        <f>#REF!</f>
        <v>#REF!</v>
      </c>
      <c r="I11" s="615" t="e">
        <f>#REF!</f>
        <v>#REF!</v>
      </c>
      <c r="J11" s="615" t="e">
        <f>#REF!</f>
        <v>#REF!</v>
      </c>
      <c r="L11" s="614" t="e">
        <f t="shared" si="0"/>
        <v>#REF!</v>
      </c>
    </row>
    <row r="12" spans="2:12">
      <c r="B12" t="s">
        <v>265</v>
      </c>
      <c r="C12" s="608" t="e">
        <f>#REF!</f>
        <v>#REF!</v>
      </c>
      <c r="D12" s="608" t="e">
        <f t="shared" si="1"/>
        <v>#REF!</v>
      </c>
      <c r="E12" s="608" t="e">
        <f>#REF!</f>
        <v>#REF!</v>
      </c>
      <c r="F12" s="608" t="e">
        <f t="shared" si="2"/>
        <v>#REF!</v>
      </c>
      <c r="H12" s="615" t="e">
        <f>#REF!</f>
        <v>#REF!</v>
      </c>
      <c r="I12" s="615" t="e">
        <f>#REF!</f>
        <v>#REF!</v>
      </c>
      <c r="J12" s="615" t="e">
        <f>#REF!</f>
        <v>#REF!</v>
      </c>
      <c r="L12" s="614" t="e">
        <f t="shared" si="0"/>
        <v>#REF!</v>
      </c>
    </row>
    <row r="13" spans="2:12">
      <c r="B13" t="s">
        <v>266</v>
      </c>
      <c r="C13" s="608" t="e">
        <f>#REF!</f>
        <v>#REF!</v>
      </c>
      <c r="D13" s="608" t="e">
        <f t="shared" si="1"/>
        <v>#REF!</v>
      </c>
      <c r="E13" s="608" t="e">
        <f>#REF!</f>
        <v>#REF!</v>
      </c>
      <c r="F13" s="608" t="e">
        <f t="shared" si="2"/>
        <v>#REF!</v>
      </c>
      <c r="H13" s="615" t="e">
        <f>#REF!</f>
        <v>#REF!</v>
      </c>
      <c r="I13" s="615" t="e">
        <f>#REF!</f>
        <v>#REF!</v>
      </c>
      <c r="J13" s="615" t="e">
        <f>#REF!</f>
        <v>#REF!</v>
      </c>
      <c r="L13" s="614" t="e">
        <f t="shared" si="0"/>
        <v>#REF!</v>
      </c>
    </row>
    <row r="14" spans="2:12">
      <c r="B14" t="s">
        <v>267</v>
      </c>
      <c r="C14" s="608" t="e">
        <f>#REF!</f>
        <v>#REF!</v>
      </c>
      <c r="D14" s="608" t="e">
        <f t="shared" si="1"/>
        <v>#REF!</v>
      </c>
      <c r="E14" s="608" t="e">
        <f>#REF!</f>
        <v>#REF!</v>
      </c>
      <c r="F14" s="608" t="e">
        <f t="shared" si="2"/>
        <v>#REF!</v>
      </c>
      <c r="H14" s="615" t="e">
        <f>#REF!</f>
        <v>#REF!</v>
      </c>
      <c r="I14" s="615" t="e">
        <f>#REF!</f>
        <v>#REF!</v>
      </c>
      <c r="J14" s="615" t="e">
        <f>#REF!</f>
        <v>#REF!</v>
      </c>
      <c r="L14" s="614" t="e">
        <f t="shared" si="0"/>
        <v>#REF!</v>
      </c>
    </row>
    <row r="15" spans="2:12">
      <c r="B15" t="s">
        <v>268</v>
      </c>
      <c r="C15" s="608" t="e">
        <f>#REF!</f>
        <v>#REF!</v>
      </c>
      <c r="D15" s="608" t="e">
        <f t="shared" si="1"/>
        <v>#REF!</v>
      </c>
      <c r="E15" s="608" t="e">
        <f>#REF!</f>
        <v>#REF!</v>
      </c>
      <c r="F15" s="608" t="e">
        <f t="shared" si="2"/>
        <v>#REF!</v>
      </c>
      <c r="H15" s="615" t="e">
        <f>#REF!</f>
        <v>#REF!</v>
      </c>
      <c r="I15" s="615" t="e">
        <f>#REF!</f>
        <v>#REF!</v>
      </c>
      <c r="J15" s="615" t="e">
        <f>#REF!</f>
        <v>#REF!</v>
      </c>
      <c r="L15" s="614" t="e">
        <f t="shared" si="0"/>
        <v>#REF!</v>
      </c>
    </row>
    <row r="16" spans="2:12">
      <c r="B16" t="s">
        <v>365</v>
      </c>
      <c r="C16" s="608" t="e">
        <f>#REF!</f>
        <v>#REF!</v>
      </c>
      <c r="D16" s="608" t="e">
        <f t="shared" si="1"/>
        <v>#REF!</v>
      </c>
      <c r="E16" s="608" t="e">
        <f>#REF!</f>
        <v>#REF!</v>
      </c>
      <c r="F16" s="608" t="e">
        <f t="shared" si="2"/>
        <v>#REF!</v>
      </c>
      <c r="H16" s="615" t="e">
        <f>#REF!</f>
        <v>#REF!</v>
      </c>
      <c r="I16" s="615" t="e">
        <f>#REF!</f>
        <v>#REF!</v>
      </c>
      <c r="J16" s="615" t="e">
        <f>#REF!</f>
        <v>#REF!</v>
      </c>
      <c r="L16" s="614" t="e">
        <f t="shared" si="0"/>
        <v>#REF!</v>
      </c>
    </row>
    <row r="17" spans="2:29" s="612" customFormat="1">
      <c r="B17" s="610" t="s">
        <v>33</v>
      </c>
      <c r="C17" s="611"/>
      <c r="D17" s="611" t="e">
        <f>SUM(D3:D16)</f>
        <v>#REF!</v>
      </c>
      <c r="E17" s="611" t="e">
        <f>SUM(E3:E16)</f>
        <v>#REF!</v>
      </c>
      <c r="F17" s="611" t="e">
        <f>SUM(F3:F16)</f>
        <v>#REF!</v>
      </c>
      <c r="H17" s="617" t="e">
        <f>SUM(H3:H16)</f>
        <v>#REF!</v>
      </c>
      <c r="I17" s="617" t="e">
        <f>SUM(I3:I16)</f>
        <v>#REF!</v>
      </c>
      <c r="J17" s="617" t="e">
        <f>SUM(J3:J16)</f>
        <v>#REF!</v>
      </c>
      <c r="L17" s="611" t="e">
        <f>SUM(L3:L16)</f>
        <v>#REF!</v>
      </c>
    </row>
    <row r="18" spans="2:29">
      <c r="H18" s="615" t="e">
        <f>H17</f>
        <v>#REF!</v>
      </c>
      <c r="I18" s="620" t="s">
        <v>373</v>
      </c>
      <c r="J18" s="619" t="e">
        <f>I17+J17</f>
        <v>#REF!</v>
      </c>
    </row>
    <row r="19" spans="2:29">
      <c r="H19" s="618"/>
      <c r="I19" s="621" t="s">
        <v>372</v>
      </c>
      <c r="J19" s="619" t="e">
        <f>H18-J18</f>
        <v>#REF!</v>
      </c>
      <c r="L19" s="614" t="e">
        <f>H17-L17</f>
        <v>#REF!</v>
      </c>
    </row>
    <row r="21" spans="2:29">
      <c r="I21" s="267" t="s">
        <v>374</v>
      </c>
      <c r="N21" s="623">
        <v>1</v>
      </c>
      <c r="O21" s="623">
        <v>2</v>
      </c>
      <c r="P21" s="623">
        <v>3</v>
      </c>
      <c r="Q21" s="623">
        <v>4</v>
      </c>
      <c r="R21" s="623">
        <v>5</v>
      </c>
      <c r="S21" s="623">
        <v>6</v>
      </c>
      <c r="T21" s="623">
        <v>7</v>
      </c>
      <c r="U21" s="623">
        <v>8</v>
      </c>
      <c r="V21" s="623">
        <v>9</v>
      </c>
      <c r="W21" s="623">
        <v>10</v>
      </c>
      <c r="X21" s="623">
        <v>11</v>
      </c>
      <c r="Y21" s="623">
        <v>12</v>
      </c>
      <c r="Z21" s="623">
        <v>13</v>
      </c>
      <c r="AA21" s="623">
        <v>14</v>
      </c>
      <c r="AB21" s="623">
        <v>15</v>
      </c>
    </row>
    <row r="22" spans="2:29">
      <c r="I22" s="267" t="s">
        <v>375</v>
      </c>
      <c r="J22" s="626">
        <v>3338805803.5769792</v>
      </c>
      <c r="N22" s="624">
        <f>-PPMT(0.05,N21,15,$J$22)</f>
        <v>154727898.82077864</v>
      </c>
      <c r="O22" s="624">
        <f t="shared" ref="O22:AB22" si="3">-PPMT(0.05,O21,15,$J$22)</f>
        <v>162464293.76181757</v>
      </c>
      <c r="P22" s="624">
        <f t="shared" si="3"/>
        <v>170587508.44990847</v>
      </c>
      <c r="Q22" s="624">
        <f t="shared" si="3"/>
        <v>179116883.87240386</v>
      </c>
      <c r="R22" s="624">
        <f t="shared" si="3"/>
        <v>188072728.06602407</v>
      </c>
      <c r="S22" s="624">
        <f t="shared" si="3"/>
        <v>197476364.46932527</v>
      </c>
      <c r="T22" s="624">
        <f t="shared" si="3"/>
        <v>207350182.69279152</v>
      </c>
      <c r="U22" s="624">
        <f t="shared" si="3"/>
        <v>217717691.82743111</v>
      </c>
      <c r="V22" s="624">
        <f t="shared" si="3"/>
        <v>228603576.41880265</v>
      </c>
      <c r="W22" s="624">
        <f t="shared" si="3"/>
        <v>240033755.23974282</v>
      </c>
      <c r="X22" s="624">
        <f t="shared" si="3"/>
        <v>252035443.00172994</v>
      </c>
      <c r="Y22" s="624">
        <f t="shared" si="3"/>
        <v>264637215.15181649</v>
      </c>
      <c r="Z22" s="624">
        <f t="shared" si="3"/>
        <v>277869075.90940726</v>
      </c>
      <c r="AA22" s="624">
        <f t="shared" si="3"/>
        <v>291762529.70487761</v>
      </c>
      <c r="AB22" s="624">
        <f t="shared" si="3"/>
        <v>306350656.19012153</v>
      </c>
      <c r="AC22" s="614">
        <f>SUM(N22:AB22)</f>
        <v>3338805803.5769787</v>
      </c>
    </row>
    <row r="23" spans="2:29">
      <c r="I23" s="267" t="s">
        <v>376</v>
      </c>
      <c r="J23" s="626">
        <f>SUM(N23:AB23)</f>
        <v>1486217031.4174352</v>
      </c>
      <c r="N23" s="624">
        <f>-IPMT(0.05,N21,15,$J$22)</f>
        <v>166940290.17884898</v>
      </c>
      <c r="O23" s="624">
        <f t="shared" ref="O23:AB23" si="4">-IPMT(0.05,O21,15,$J$22)</f>
        <v>159203895.23781005</v>
      </c>
      <c r="P23" s="624">
        <f t="shared" si="4"/>
        <v>151080680.54971915</v>
      </c>
      <c r="Q23" s="624">
        <f t="shared" si="4"/>
        <v>142551305.1272237</v>
      </c>
      <c r="R23" s="624">
        <f t="shared" si="4"/>
        <v>133595460.93360355</v>
      </c>
      <c r="S23" s="624">
        <f t="shared" si="4"/>
        <v>124191824.53030236</v>
      </c>
      <c r="T23" s="624">
        <f t="shared" si="4"/>
        <v>114318006.30683607</v>
      </c>
      <c r="U23" s="624">
        <f t="shared" si="4"/>
        <v>103950497.17219649</v>
      </c>
      <c r="V23" s="624">
        <f t="shared" si="4"/>
        <v>93064612.580824941</v>
      </c>
      <c r="W23" s="624">
        <f t="shared" si="4"/>
        <v>81634433.75988479</v>
      </c>
      <c r="X23" s="624">
        <f t="shared" si="4"/>
        <v>69632745.997897655</v>
      </c>
      <c r="Y23" s="624">
        <f t="shared" si="4"/>
        <v>57030973.847811155</v>
      </c>
      <c r="Z23" s="624">
        <f t="shared" si="4"/>
        <v>43799113.090220332</v>
      </c>
      <c r="AA23" s="624">
        <f t="shared" si="4"/>
        <v>29905659.294749964</v>
      </c>
      <c r="AB23" s="624">
        <f t="shared" si="4"/>
        <v>15317532.809506081</v>
      </c>
      <c r="AC23" s="614">
        <f>SUM(N23:AB23)</f>
        <v>1486217031.4174352</v>
      </c>
    </row>
    <row r="24" spans="2:29">
      <c r="J24" s="614">
        <f>SUM(J22:J23)</f>
        <v>4825022834.9944143</v>
      </c>
      <c r="N24" s="625">
        <f>SUM(N22:N23)</f>
        <v>321668188.99962759</v>
      </c>
      <c r="O24" s="625">
        <f t="shared" ref="O24:AB24" si="5">SUM(O22:O23)</f>
        <v>321668188.99962759</v>
      </c>
      <c r="P24" s="625">
        <f t="shared" si="5"/>
        <v>321668188.99962759</v>
      </c>
      <c r="Q24" s="625">
        <f t="shared" si="5"/>
        <v>321668188.99962759</v>
      </c>
      <c r="R24" s="625">
        <f t="shared" si="5"/>
        <v>321668188.99962759</v>
      </c>
      <c r="S24" s="625">
        <f t="shared" si="5"/>
        <v>321668188.99962765</v>
      </c>
      <c r="T24" s="625">
        <f t="shared" si="5"/>
        <v>321668188.99962759</v>
      </c>
      <c r="U24" s="625">
        <f t="shared" si="5"/>
        <v>321668188.99962759</v>
      </c>
      <c r="V24" s="625">
        <f t="shared" si="5"/>
        <v>321668188.99962759</v>
      </c>
      <c r="W24" s="625">
        <f t="shared" si="5"/>
        <v>321668188.99962759</v>
      </c>
      <c r="X24" s="625">
        <f t="shared" si="5"/>
        <v>321668188.99962759</v>
      </c>
      <c r="Y24" s="625">
        <f t="shared" si="5"/>
        <v>321668188.99962765</v>
      </c>
      <c r="Z24" s="625">
        <f t="shared" si="5"/>
        <v>321668188.99962759</v>
      </c>
      <c r="AA24" s="625">
        <f t="shared" si="5"/>
        <v>321668188.99962759</v>
      </c>
      <c r="AB24" s="625">
        <f t="shared" si="5"/>
        <v>321668188.99962759</v>
      </c>
    </row>
    <row r="25" spans="2:29">
      <c r="J25" s="614" t="e">
        <f>J24-J19</f>
        <v>#REF!</v>
      </c>
    </row>
  </sheetData>
  <phoneticPr fontId="5"/>
  <pageMargins left="0.78700000000000003" right="0.78700000000000003" top="0.98399999999999999" bottom="0.98399999999999999" header="0.51200000000000001" footer="0.51200000000000001"/>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E81"/>
  <sheetViews>
    <sheetView topLeftCell="A31" zoomScale="75" zoomScaleNormal="75" zoomScaleSheetLayoutView="75" workbookViewId="0">
      <selection activeCell="C61" sqref="C61"/>
    </sheetView>
  </sheetViews>
  <sheetFormatPr defaultColWidth="10.28515625" defaultRowHeight="12" outlineLevelRow="1"/>
  <cols>
    <col min="1" max="1" width="3.28515625" style="267" customWidth="1"/>
    <col min="2" max="2" width="14.42578125" style="267" customWidth="1"/>
    <col min="3" max="3" width="17.85546875" style="267" bestFit="1" customWidth="1"/>
    <col min="4" max="5" width="10.42578125" style="267" customWidth="1"/>
    <col min="6" max="6" width="14.85546875" style="267" bestFit="1" customWidth="1"/>
    <col min="7" max="8" width="10.42578125" style="267" customWidth="1"/>
    <col min="9" max="9" width="14.85546875" style="267" bestFit="1" customWidth="1"/>
    <col min="10" max="11" width="9.85546875" style="267" customWidth="1"/>
    <col min="12" max="12" width="14.85546875" style="267" bestFit="1" customWidth="1"/>
    <col min="13" max="14" width="9.85546875" style="267" customWidth="1"/>
    <col min="15" max="15" width="14.85546875" style="267" bestFit="1" customWidth="1"/>
    <col min="16" max="17" width="9.85546875" style="267" customWidth="1"/>
    <col min="18" max="18" width="14.85546875" style="267" bestFit="1" customWidth="1"/>
    <col min="19" max="20" width="9.85546875" style="267" customWidth="1"/>
    <col min="21" max="21" width="14.85546875" style="267" bestFit="1" customWidth="1"/>
    <col min="22" max="23" width="9.85546875" style="267" customWidth="1"/>
    <col min="24" max="24" width="12.7109375" style="267" bestFit="1" customWidth="1"/>
    <col min="25" max="25" width="15.28515625" style="267" customWidth="1"/>
    <col min="26" max="16384" width="10.28515625" style="267"/>
  </cols>
  <sheetData>
    <row r="1" spans="1:25" ht="18.75">
      <c r="A1" s="429" t="s">
        <v>329</v>
      </c>
      <c r="X1" s="430" t="s">
        <v>361</v>
      </c>
    </row>
    <row r="2" spans="1:25" ht="18" thickBot="1">
      <c r="B2" s="431" t="s">
        <v>242</v>
      </c>
      <c r="C2" s="431"/>
      <c r="W2" s="997" t="s">
        <v>243</v>
      </c>
      <c r="X2" s="997"/>
    </row>
    <row r="3" spans="1:25" s="1" customFormat="1" ht="15" customHeight="1">
      <c r="B3" s="579"/>
      <c r="C3" s="589"/>
      <c r="D3" s="1000" t="s">
        <v>244</v>
      </c>
      <c r="E3" s="1000"/>
      <c r="F3" s="1000"/>
      <c r="G3" s="1000"/>
      <c r="H3" s="1000"/>
      <c r="I3" s="1000"/>
      <c r="J3" s="1000"/>
      <c r="K3" s="1000"/>
      <c r="L3" s="1000"/>
      <c r="M3" s="1000"/>
      <c r="N3" s="1000"/>
      <c r="O3" s="1000"/>
      <c r="P3" s="999" t="s">
        <v>245</v>
      </c>
      <c r="Q3" s="1000"/>
      <c r="R3" s="1000"/>
      <c r="S3" s="1000"/>
      <c r="T3" s="1000"/>
      <c r="U3" s="1000"/>
      <c r="V3" s="1001" t="s">
        <v>246</v>
      </c>
      <c r="W3" s="1002"/>
      <c r="X3" s="1003"/>
    </row>
    <row r="4" spans="1:25" s="433" customFormat="1" ht="18.75" customHeight="1">
      <c r="B4" s="580"/>
      <c r="C4" s="590"/>
      <c r="D4" s="1018" t="s">
        <v>247</v>
      </c>
      <c r="E4" s="1018"/>
      <c r="F4" s="1018"/>
      <c r="G4" s="1018"/>
      <c r="H4" s="1018"/>
      <c r="I4" s="1018"/>
      <c r="J4" s="1018"/>
      <c r="K4" s="1018"/>
      <c r="L4" s="1020"/>
      <c r="M4" s="1004" t="s">
        <v>248</v>
      </c>
      <c r="N4" s="1005"/>
      <c r="O4" s="1005"/>
      <c r="P4" s="1006" t="s">
        <v>247</v>
      </c>
      <c r="Q4" s="1007"/>
      <c r="R4" s="1008"/>
      <c r="S4" s="1022" t="s">
        <v>248</v>
      </c>
      <c r="T4" s="1007"/>
      <c r="U4" s="1007"/>
      <c r="V4" s="1006" t="s">
        <v>248</v>
      </c>
      <c r="W4" s="1007"/>
      <c r="X4" s="1015"/>
      <c r="Y4" s="434"/>
    </row>
    <row r="5" spans="1:25" s="433" customFormat="1" ht="18.75" customHeight="1">
      <c r="B5" s="580"/>
      <c r="C5" s="590"/>
      <c r="D5" s="1018" t="s">
        <v>302</v>
      </c>
      <c r="E5" s="1018"/>
      <c r="F5" s="1018"/>
      <c r="G5" s="1018"/>
      <c r="H5" s="1018"/>
      <c r="I5" s="1020"/>
      <c r="J5" s="1004" t="s">
        <v>303</v>
      </c>
      <c r="K5" s="1018"/>
      <c r="L5" s="1020"/>
      <c r="M5" s="1004" t="s">
        <v>249</v>
      </c>
      <c r="N5" s="1018"/>
      <c r="O5" s="1018"/>
      <c r="P5" s="1009"/>
      <c r="Q5" s="1010"/>
      <c r="R5" s="1011"/>
      <c r="S5" s="1023"/>
      <c r="T5" s="1010"/>
      <c r="U5" s="1010"/>
      <c r="V5" s="1009"/>
      <c r="W5" s="1010"/>
      <c r="X5" s="1016"/>
      <c r="Y5" s="434"/>
    </row>
    <row r="6" spans="1:25" s="433" customFormat="1" ht="18.75" customHeight="1">
      <c r="B6" s="580"/>
      <c r="C6" s="590"/>
      <c r="D6" s="1018" t="s">
        <v>304</v>
      </c>
      <c r="E6" s="1018"/>
      <c r="F6" s="1018"/>
      <c r="G6" s="1004" t="s">
        <v>250</v>
      </c>
      <c r="H6" s="1018"/>
      <c r="I6" s="1018"/>
      <c r="J6" s="1018"/>
      <c r="K6" s="1018"/>
      <c r="L6" s="1018"/>
      <c r="M6" s="1018"/>
      <c r="N6" s="1018"/>
      <c r="O6" s="1019"/>
      <c r="P6" s="1012"/>
      <c r="Q6" s="1013"/>
      <c r="R6" s="1014"/>
      <c r="S6" s="1024"/>
      <c r="T6" s="1013"/>
      <c r="U6" s="1013"/>
      <c r="V6" s="1012"/>
      <c r="W6" s="1013"/>
      <c r="X6" s="1017"/>
      <c r="Y6" s="434"/>
    </row>
    <row r="7" spans="1:25" s="422" customFormat="1">
      <c r="B7" s="581"/>
      <c r="C7" s="591"/>
      <c r="D7" s="438" t="s">
        <v>19</v>
      </c>
      <c r="E7" s="436" t="s">
        <v>305</v>
      </c>
      <c r="F7" s="437" t="s">
        <v>251</v>
      </c>
      <c r="G7" s="438" t="s">
        <v>19</v>
      </c>
      <c r="H7" s="436" t="s">
        <v>305</v>
      </c>
      <c r="I7" s="437" t="s">
        <v>251</v>
      </c>
      <c r="J7" s="439" t="s">
        <v>19</v>
      </c>
      <c r="K7" s="436" t="s">
        <v>305</v>
      </c>
      <c r="L7" s="437" t="s">
        <v>251</v>
      </c>
      <c r="M7" s="439" t="s">
        <v>19</v>
      </c>
      <c r="N7" s="436" t="s">
        <v>305</v>
      </c>
      <c r="O7" s="440" t="s">
        <v>251</v>
      </c>
      <c r="P7" s="435" t="s">
        <v>19</v>
      </c>
      <c r="Q7" s="436" t="s">
        <v>305</v>
      </c>
      <c r="R7" s="437" t="s">
        <v>251</v>
      </c>
      <c r="S7" s="439" t="s">
        <v>19</v>
      </c>
      <c r="T7" s="436" t="s">
        <v>305</v>
      </c>
      <c r="U7" s="440" t="s">
        <v>251</v>
      </c>
      <c r="V7" s="435" t="s">
        <v>19</v>
      </c>
      <c r="W7" s="436" t="s">
        <v>305</v>
      </c>
      <c r="X7" s="441" t="s">
        <v>251</v>
      </c>
      <c r="Y7" s="442"/>
    </row>
    <row r="8" spans="1:25" s="422" customFormat="1">
      <c r="B8" s="582" t="s">
        <v>306</v>
      </c>
      <c r="C8" s="592"/>
      <c r="D8" s="588" t="s">
        <v>252</v>
      </c>
      <c r="E8" s="444"/>
      <c r="F8" s="445"/>
      <c r="G8" s="446" t="s">
        <v>253</v>
      </c>
      <c r="H8" s="444"/>
      <c r="I8" s="447"/>
      <c r="J8" s="446" t="s">
        <v>254</v>
      </c>
      <c r="K8" s="444"/>
      <c r="L8" s="447"/>
      <c r="M8" s="446" t="s">
        <v>255</v>
      </c>
      <c r="N8" s="444"/>
      <c r="O8" s="445"/>
      <c r="P8" s="443" t="s">
        <v>307</v>
      </c>
      <c r="Q8" s="444"/>
      <c r="R8" s="447"/>
      <c r="S8" s="446" t="s">
        <v>308</v>
      </c>
      <c r="T8" s="444"/>
      <c r="U8" s="445"/>
      <c r="V8" s="443" t="s">
        <v>309</v>
      </c>
      <c r="W8" s="444"/>
      <c r="X8" s="448"/>
      <c r="Y8" s="442"/>
    </row>
    <row r="9" spans="1:25" ht="15.75" customHeight="1">
      <c r="B9" s="586" t="s">
        <v>256</v>
      </c>
      <c r="C9" s="600"/>
      <c r="D9" s="452"/>
      <c r="E9" s="450"/>
      <c r="F9" s="451"/>
      <c r="G9" s="452" t="e">
        <f>#REF!</f>
        <v>#REF!</v>
      </c>
      <c r="H9" s="450" t="e">
        <f>#REF!</f>
        <v>#REF!</v>
      </c>
      <c r="I9" s="451" t="e">
        <f>#REF!</f>
        <v>#REF!</v>
      </c>
      <c r="J9" s="452"/>
      <c r="K9" s="450"/>
      <c r="L9" s="453"/>
      <c r="M9" s="452"/>
      <c r="N9" s="450"/>
      <c r="O9" s="451" t="e">
        <f>#REF!/10^3</f>
        <v>#REF!</v>
      </c>
      <c r="P9" s="449"/>
      <c r="Q9" s="450"/>
      <c r="R9" s="453"/>
      <c r="S9" s="452"/>
      <c r="T9" s="450"/>
      <c r="U9" s="451"/>
      <c r="V9" s="449"/>
      <c r="W9" s="450"/>
      <c r="X9" s="454"/>
      <c r="Y9" s="268"/>
    </row>
    <row r="10" spans="1:25" ht="15.75" customHeight="1">
      <c r="B10" s="586" t="s">
        <v>257</v>
      </c>
      <c r="C10" s="600"/>
      <c r="D10" s="452"/>
      <c r="E10" s="450"/>
      <c r="F10" s="451"/>
      <c r="G10" s="452" t="e">
        <f>#REF!</f>
        <v>#REF!</v>
      </c>
      <c r="H10" s="450" t="e">
        <f>#REF!</f>
        <v>#REF!</v>
      </c>
      <c r="I10" s="451" t="e">
        <f>#REF!</f>
        <v>#REF!</v>
      </c>
      <c r="J10" s="452"/>
      <c r="K10" s="450"/>
      <c r="L10" s="453"/>
      <c r="M10" s="452"/>
      <c r="N10" s="450"/>
      <c r="O10" s="451" t="e">
        <f>#REF!/10^3</f>
        <v>#REF!</v>
      </c>
      <c r="P10" s="449"/>
      <c r="Q10" s="450"/>
      <c r="R10" s="453"/>
      <c r="S10" s="452"/>
      <c r="T10" s="450"/>
      <c r="U10" s="451"/>
      <c r="V10" s="449"/>
      <c r="W10" s="450"/>
      <c r="X10" s="454"/>
      <c r="Y10" s="268"/>
    </row>
    <row r="11" spans="1:25" ht="15.75" customHeight="1">
      <c r="B11" s="586" t="s">
        <v>258</v>
      </c>
      <c r="C11" s="600"/>
      <c r="D11" s="452"/>
      <c r="E11" s="450"/>
      <c r="F11" s="451"/>
      <c r="G11" s="452" t="e">
        <f>#REF!</f>
        <v>#REF!</v>
      </c>
      <c r="H11" s="450" t="e">
        <f>#REF!</f>
        <v>#REF!</v>
      </c>
      <c r="I11" s="451" t="e">
        <f>#REF!</f>
        <v>#REF!</v>
      </c>
      <c r="J11" s="452"/>
      <c r="K11" s="450"/>
      <c r="L11" s="453"/>
      <c r="M11" s="452"/>
      <c r="N11" s="450"/>
      <c r="O11" s="451" t="e">
        <f>#REF!/10^3</f>
        <v>#REF!</v>
      </c>
      <c r="P11" s="449"/>
      <c r="Q11" s="450"/>
      <c r="R11" s="453"/>
      <c r="S11" s="452"/>
      <c r="T11" s="450"/>
      <c r="U11" s="451"/>
      <c r="V11" s="449"/>
      <c r="W11" s="450"/>
      <c r="X11" s="454"/>
      <c r="Y11" s="268"/>
    </row>
    <row r="12" spans="1:25" ht="15.75" customHeight="1">
      <c r="B12" s="586" t="s">
        <v>259</v>
      </c>
      <c r="C12" s="600"/>
      <c r="D12" s="452"/>
      <c r="E12" s="450"/>
      <c r="F12" s="451"/>
      <c r="G12" s="452" t="e">
        <f>#REF!</f>
        <v>#REF!</v>
      </c>
      <c r="H12" s="450" t="e">
        <f>#REF!</f>
        <v>#REF!</v>
      </c>
      <c r="I12" s="451" t="e">
        <f>#REF!</f>
        <v>#REF!</v>
      </c>
      <c r="J12" s="452"/>
      <c r="K12" s="450"/>
      <c r="L12" s="453"/>
      <c r="M12" s="452"/>
      <c r="N12" s="450"/>
      <c r="O12" s="451" t="e">
        <f>#REF!/10^3</f>
        <v>#REF!</v>
      </c>
      <c r="P12" s="449"/>
      <c r="Q12" s="450"/>
      <c r="R12" s="453"/>
      <c r="S12" s="452"/>
      <c r="T12" s="450"/>
      <c r="U12" s="451"/>
      <c r="V12" s="449"/>
      <c r="W12" s="450"/>
      <c r="X12" s="454"/>
      <c r="Y12" s="268"/>
    </row>
    <row r="13" spans="1:25" ht="15.75" customHeight="1">
      <c r="B13" s="586" t="s">
        <v>260</v>
      </c>
      <c r="C13" s="600"/>
      <c r="D13" s="452"/>
      <c r="E13" s="450"/>
      <c r="F13" s="451"/>
      <c r="G13" s="452" t="e">
        <f>#REF!</f>
        <v>#REF!</v>
      </c>
      <c r="H13" s="450" t="e">
        <f>#REF!</f>
        <v>#REF!</v>
      </c>
      <c r="I13" s="451" t="e">
        <f>#REF!</f>
        <v>#REF!</v>
      </c>
      <c r="J13" s="452"/>
      <c r="K13" s="450"/>
      <c r="L13" s="453"/>
      <c r="M13" s="452"/>
      <c r="N13" s="450"/>
      <c r="O13" s="451" t="e">
        <f>#REF!/10^3</f>
        <v>#REF!</v>
      </c>
      <c r="P13" s="449"/>
      <c r="Q13" s="450"/>
      <c r="R13" s="453"/>
      <c r="S13" s="452"/>
      <c r="T13" s="450"/>
      <c r="U13" s="451"/>
      <c r="V13" s="449"/>
      <c r="W13" s="450"/>
      <c r="X13" s="454"/>
      <c r="Y13" s="268"/>
    </row>
    <row r="14" spans="1:25" ht="15.75" customHeight="1">
      <c r="B14" s="586" t="s">
        <v>261</v>
      </c>
      <c r="C14" s="600"/>
      <c r="D14" s="452"/>
      <c r="E14" s="450"/>
      <c r="F14" s="451"/>
      <c r="G14" s="452" t="e">
        <f>#REF!</f>
        <v>#REF!</v>
      </c>
      <c r="H14" s="450" t="e">
        <f>#REF!</f>
        <v>#REF!</v>
      </c>
      <c r="I14" s="451" t="e">
        <f>#REF!</f>
        <v>#REF!</v>
      </c>
      <c r="J14" s="452"/>
      <c r="K14" s="450"/>
      <c r="L14" s="453"/>
      <c r="M14" s="452"/>
      <c r="N14" s="450"/>
      <c r="O14" s="451" t="e">
        <f>#REF!/10^3</f>
        <v>#REF!</v>
      </c>
      <c r="P14" s="449"/>
      <c r="Q14" s="450"/>
      <c r="R14" s="453"/>
      <c r="S14" s="452"/>
      <c r="T14" s="450"/>
      <c r="U14" s="451"/>
      <c r="V14" s="449"/>
      <c r="W14" s="450"/>
      <c r="X14" s="454"/>
      <c r="Y14" s="268"/>
    </row>
    <row r="15" spans="1:25" ht="15.75" customHeight="1">
      <c r="B15" s="586" t="s">
        <v>262</v>
      </c>
      <c r="C15" s="600"/>
      <c r="D15" s="452"/>
      <c r="E15" s="450"/>
      <c r="F15" s="451"/>
      <c r="G15" s="452" t="e">
        <f>#REF!</f>
        <v>#REF!</v>
      </c>
      <c r="H15" s="450" t="e">
        <f>#REF!</f>
        <v>#REF!</v>
      </c>
      <c r="I15" s="451" t="e">
        <f>#REF!</f>
        <v>#REF!</v>
      </c>
      <c r="J15" s="452"/>
      <c r="K15" s="450"/>
      <c r="L15" s="453"/>
      <c r="M15" s="452"/>
      <c r="N15" s="450"/>
      <c r="O15" s="451" t="e">
        <f>#REF!/10^3</f>
        <v>#REF!</v>
      </c>
      <c r="P15" s="449"/>
      <c r="Q15" s="450"/>
      <c r="R15" s="453"/>
      <c r="S15" s="452"/>
      <c r="T15" s="450"/>
      <c r="U15" s="451"/>
      <c r="V15" s="449"/>
      <c r="W15" s="450"/>
      <c r="X15" s="454"/>
      <c r="Y15" s="268"/>
    </row>
    <row r="16" spans="1:25" ht="15.75" customHeight="1">
      <c r="B16" s="586" t="s">
        <v>263</v>
      </c>
      <c r="C16" s="600"/>
      <c r="D16" s="452"/>
      <c r="E16" s="450"/>
      <c r="F16" s="451"/>
      <c r="G16" s="452" t="e">
        <f>#REF!</f>
        <v>#REF!</v>
      </c>
      <c r="H16" s="450" t="e">
        <f>#REF!</f>
        <v>#REF!</v>
      </c>
      <c r="I16" s="451" t="e">
        <f>#REF!</f>
        <v>#REF!</v>
      </c>
      <c r="J16" s="452"/>
      <c r="K16" s="450"/>
      <c r="L16" s="453"/>
      <c r="M16" s="452"/>
      <c r="N16" s="450"/>
      <c r="O16" s="451" t="e">
        <f>#REF!/10^3</f>
        <v>#REF!</v>
      </c>
      <c r="P16" s="449"/>
      <c r="Q16" s="450"/>
      <c r="R16" s="453"/>
      <c r="S16" s="452"/>
      <c r="T16" s="450"/>
      <c r="U16" s="451"/>
      <c r="V16" s="449"/>
      <c r="W16" s="450"/>
      <c r="X16" s="454"/>
      <c r="Y16" s="268"/>
    </row>
    <row r="17" spans="1:31" ht="15.75" customHeight="1">
      <c r="B17" s="586" t="s">
        <v>264</v>
      </c>
      <c r="C17" s="600"/>
      <c r="D17" s="452"/>
      <c r="E17" s="450"/>
      <c r="F17" s="451"/>
      <c r="G17" s="452" t="e">
        <f>#REF!</f>
        <v>#REF!</v>
      </c>
      <c r="H17" s="450" t="e">
        <f>#REF!</f>
        <v>#REF!</v>
      </c>
      <c r="I17" s="451" t="e">
        <f>#REF!</f>
        <v>#REF!</v>
      </c>
      <c r="J17" s="452"/>
      <c r="K17" s="450"/>
      <c r="L17" s="453"/>
      <c r="M17" s="452"/>
      <c r="N17" s="450"/>
      <c r="O17" s="451" t="e">
        <f>#REF!/10^3</f>
        <v>#REF!</v>
      </c>
      <c r="P17" s="449"/>
      <c r="Q17" s="450"/>
      <c r="R17" s="453"/>
      <c r="S17" s="452"/>
      <c r="T17" s="450"/>
      <c r="U17" s="451"/>
      <c r="V17" s="449"/>
      <c r="W17" s="450"/>
      <c r="X17" s="454"/>
      <c r="Y17" s="268"/>
    </row>
    <row r="18" spans="1:31" ht="15.75" customHeight="1">
      <c r="B18" s="586" t="s">
        <v>265</v>
      </c>
      <c r="C18" s="600"/>
      <c r="D18" s="452"/>
      <c r="E18" s="450"/>
      <c r="F18" s="451"/>
      <c r="G18" s="452" t="e">
        <f>#REF!</f>
        <v>#REF!</v>
      </c>
      <c r="H18" s="450" t="e">
        <f>#REF!</f>
        <v>#REF!</v>
      </c>
      <c r="I18" s="451" t="e">
        <f>#REF!</f>
        <v>#REF!</v>
      </c>
      <c r="J18" s="452"/>
      <c r="K18" s="450"/>
      <c r="L18" s="453"/>
      <c r="M18" s="452"/>
      <c r="N18" s="450"/>
      <c r="O18" s="451" t="e">
        <f>#REF!/10^3</f>
        <v>#REF!</v>
      </c>
      <c r="P18" s="449"/>
      <c r="Q18" s="450"/>
      <c r="R18" s="453"/>
      <c r="S18" s="452"/>
      <c r="T18" s="450"/>
      <c r="U18" s="451"/>
      <c r="V18" s="449"/>
      <c r="W18" s="450"/>
      <c r="X18" s="454"/>
      <c r="Y18" s="268"/>
    </row>
    <row r="19" spans="1:31" ht="15.75" customHeight="1">
      <c r="B19" s="586" t="s">
        <v>266</v>
      </c>
      <c r="C19" s="600"/>
      <c r="D19" s="452"/>
      <c r="E19" s="450"/>
      <c r="F19" s="451"/>
      <c r="G19" s="452" t="e">
        <f>#REF!</f>
        <v>#REF!</v>
      </c>
      <c r="H19" s="450" t="e">
        <f>#REF!</f>
        <v>#REF!</v>
      </c>
      <c r="I19" s="451" t="e">
        <f>#REF!</f>
        <v>#REF!</v>
      </c>
      <c r="J19" s="452"/>
      <c r="K19" s="450"/>
      <c r="L19" s="453"/>
      <c r="M19" s="452"/>
      <c r="N19" s="450"/>
      <c r="O19" s="451" t="e">
        <f>#REF!/10^3</f>
        <v>#REF!</v>
      </c>
      <c r="P19" s="449"/>
      <c r="Q19" s="450"/>
      <c r="R19" s="453"/>
      <c r="S19" s="452"/>
      <c r="T19" s="450"/>
      <c r="U19" s="451"/>
      <c r="V19" s="449"/>
      <c r="W19" s="450"/>
      <c r="X19" s="454"/>
      <c r="Y19" s="268"/>
    </row>
    <row r="20" spans="1:31" ht="15.75" customHeight="1">
      <c r="B20" s="586" t="s">
        <v>267</v>
      </c>
      <c r="C20" s="600"/>
      <c r="D20" s="452"/>
      <c r="E20" s="450"/>
      <c r="F20" s="451"/>
      <c r="G20" s="452" t="e">
        <f>#REF!</f>
        <v>#REF!</v>
      </c>
      <c r="H20" s="450" t="e">
        <f>#REF!</f>
        <v>#REF!</v>
      </c>
      <c r="I20" s="451" t="e">
        <f>#REF!</f>
        <v>#REF!</v>
      </c>
      <c r="J20" s="452"/>
      <c r="K20" s="450"/>
      <c r="L20" s="453"/>
      <c r="M20" s="452"/>
      <c r="N20" s="450"/>
      <c r="O20" s="451" t="e">
        <f>#REF!/10^3</f>
        <v>#REF!</v>
      </c>
      <c r="P20" s="449"/>
      <c r="Q20" s="450"/>
      <c r="R20" s="453"/>
      <c r="S20" s="452"/>
      <c r="T20" s="450"/>
      <c r="U20" s="451"/>
      <c r="V20" s="449"/>
      <c r="W20" s="450"/>
      <c r="X20" s="454"/>
      <c r="Y20" s="268"/>
    </row>
    <row r="21" spans="1:31" ht="15.75" customHeight="1">
      <c r="B21" s="586" t="s">
        <v>268</v>
      </c>
      <c r="C21" s="600"/>
      <c r="D21" s="452"/>
      <c r="E21" s="450"/>
      <c r="F21" s="451"/>
      <c r="G21" s="452" t="e">
        <f>#REF!</f>
        <v>#REF!</v>
      </c>
      <c r="H21" s="450" t="e">
        <f>#REF!</f>
        <v>#REF!</v>
      </c>
      <c r="I21" s="451" t="e">
        <f>#REF!</f>
        <v>#REF!</v>
      </c>
      <c r="J21" s="452"/>
      <c r="K21" s="450"/>
      <c r="L21" s="453"/>
      <c r="M21" s="452"/>
      <c r="N21" s="450"/>
      <c r="O21" s="451" t="e">
        <f>#REF!/10^3</f>
        <v>#REF!</v>
      </c>
      <c r="P21" s="449"/>
      <c r="Q21" s="450"/>
      <c r="R21" s="453"/>
      <c r="S21" s="452"/>
      <c r="T21" s="450"/>
      <c r="U21" s="451"/>
      <c r="V21" s="449"/>
      <c r="W21" s="450"/>
      <c r="X21" s="454"/>
      <c r="Y21" s="268"/>
    </row>
    <row r="22" spans="1:31" ht="15.75" customHeight="1" thickBot="1">
      <c r="B22" s="587" t="s">
        <v>310</v>
      </c>
      <c r="C22" s="601"/>
      <c r="D22" s="458"/>
      <c r="E22" s="456"/>
      <c r="F22" s="457"/>
      <c r="G22" s="458" t="e">
        <f>#REF!</f>
        <v>#REF!</v>
      </c>
      <c r="H22" s="456" t="e">
        <f>#REF!</f>
        <v>#REF!</v>
      </c>
      <c r="I22" s="457" t="e">
        <f>#REF!</f>
        <v>#REF!</v>
      </c>
      <c r="J22" s="458"/>
      <c r="K22" s="456"/>
      <c r="L22" s="459"/>
      <c r="M22" s="458"/>
      <c r="N22" s="456"/>
      <c r="O22" s="457" t="e">
        <f>#REF!/10^3</f>
        <v>#REF!</v>
      </c>
      <c r="P22" s="455"/>
      <c r="Q22" s="456"/>
      <c r="R22" s="459"/>
      <c r="S22" s="458"/>
      <c r="T22" s="456"/>
      <c r="U22" s="457"/>
      <c r="V22" s="455"/>
      <c r="W22" s="456"/>
      <c r="X22" s="460"/>
      <c r="Y22" s="268"/>
    </row>
    <row r="23" spans="1:31" ht="24.75" customHeight="1" thickBot="1">
      <c r="A23" s="267" t="s">
        <v>311</v>
      </c>
      <c r="B23" s="583" t="s">
        <v>269</v>
      </c>
      <c r="C23" s="593"/>
      <c r="D23" s="463"/>
      <c r="E23" s="462"/>
      <c r="F23" s="426"/>
      <c r="G23" s="463" t="e">
        <f>SUM(G9:G22)</f>
        <v>#REF!</v>
      </c>
      <c r="H23" s="462" t="e">
        <f>SUM(H9:H10,H12:H13,H16,H18:H22)</f>
        <v>#REF!</v>
      </c>
      <c r="I23" s="426" t="e">
        <f>SUM(I9:I22)</f>
        <v>#REF!</v>
      </c>
      <c r="J23" s="463"/>
      <c r="K23" s="462"/>
      <c r="L23" s="426"/>
      <c r="M23" s="463"/>
      <c r="N23" s="462"/>
      <c r="O23" s="426" t="e">
        <f>SUM(O9:O22)</f>
        <v>#REF!</v>
      </c>
      <c r="P23" s="463"/>
      <c r="Q23" s="462"/>
      <c r="R23" s="426"/>
      <c r="S23" s="463"/>
      <c r="T23" s="462"/>
      <c r="U23" s="426"/>
      <c r="V23" s="463"/>
      <c r="W23" s="462"/>
      <c r="X23" s="426"/>
      <c r="Y23" s="268"/>
    </row>
    <row r="24" spans="1:31" s="268" customFormat="1" ht="24.75" customHeight="1" thickBot="1">
      <c r="B24" s="211"/>
      <c r="C24" s="211"/>
      <c r="D24" s="268" t="s">
        <v>360</v>
      </c>
      <c r="E24" s="464"/>
      <c r="F24" s="29"/>
      <c r="G24" s="29"/>
      <c r="H24" s="29"/>
      <c r="I24" s="29"/>
      <c r="J24" s="29"/>
      <c r="K24" s="29"/>
      <c r="L24" s="29"/>
      <c r="M24" s="29"/>
      <c r="N24" s="29"/>
      <c r="O24" s="29"/>
      <c r="P24" s="29"/>
      <c r="Q24" s="29"/>
      <c r="R24" s="29"/>
      <c r="S24" s="29"/>
      <c r="T24" s="29"/>
      <c r="U24" s="29"/>
      <c r="V24" s="29"/>
      <c r="W24" s="29"/>
      <c r="X24" s="29"/>
    </row>
    <row r="25" spans="1:31" ht="24.75" customHeight="1" thickBot="1">
      <c r="A25" s="267" t="s">
        <v>312</v>
      </c>
      <c r="B25" s="583" t="s">
        <v>270</v>
      </c>
      <c r="C25" s="593"/>
      <c r="D25" s="461"/>
      <c r="E25" s="462"/>
      <c r="F25" s="426"/>
      <c r="G25" s="463" t="e">
        <f>G23</f>
        <v>#REF!</v>
      </c>
      <c r="H25" s="462" t="e">
        <f>#REF!/15/10^3</f>
        <v>#REF!</v>
      </c>
      <c r="I25" s="426" t="e">
        <f>#REF!/10^3</f>
        <v>#REF!</v>
      </c>
      <c r="J25" s="463"/>
      <c r="K25" s="462"/>
      <c r="L25" s="426"/>
      <c r="M25" s="211"/>
      <c r="N25" s="211"/>
      <c r="O25" s="606"/>
      <c r="P25" s="211"/>
      <c r="Q25" s="268"/>
      <c r="R25" s="268"/>
      <c r="S25" s="268"/>
      <c r="T25" s="268"/>
      <c r="U25" s="268"/>
      <c r="V25" s="268"/>
      <c r="W25" s="268"/>
      <c r="X25" s="268"/>
      <c r="Y25" s="268"/>
    </row>
    <row r="26" spans="1:31" s="268" customFormat="1" ht="24.75" customHeight="1" thickBot="1">
      <c r="B26" s="211"/>
      <c r="C26" s="211"/>
      <c r="D26" s="29"/>
      <c r="E26" s="464"/>
      <c r="F26" s="29"/>
      <c r="G26" s="29"/>
      <c r="H26" s="29"/>
      <c r="I26" s="29"/>
      <c r="J26" s="29"/>
      <c r="K26" s="29"/>
      <c r="L26" s="29"/>
      <c r="M26" s="29"/>
      <c r="N26" s="29"/>
      <c r="O26" s="29"/>
      <c r="P26" s="29"/>
      <c r="Q26" s="211" t="s">
        <v>271</v>
      </c>
      <c r="U26" s="267"/>
    </row>
    <row r="27" spans="1:31" ht="24.75" customHeight="1" thickBot="1">
      <c r="A27" s="267" t="s">
        <v>312</v>
      </c>
      <c r="B27" s="603" t="s">
        <v>343</v>
      </c>
      <c r="C27" s="602" t="s">
        <v>239</v>
      </c>
      <c r="D27" s="461"/>
      <c r="E27" s="462"/>
      <c r="F27" s="607"/>
      <c r="G27" s="463" t="e">
        <f>ブロック①!D6/15/10^3</f>
        <v>#REF!</v>
      </c>
      <c r="H27" s="462" t="e">
        <f>ブロック①!D46/15/10^3</f>
        <v>#REF!</v>
      </c>
      <c r="I27" s="607">
        <f>ブロック①!T57/10^3</f>
        <v>0</v>
      </c>
      <c r="J27" s="463"/>
      <c r="K27" s="462"/>
      <c r="L27" s="607"/>
      <c r="M27" s="211"/>
      <c r="N27" s="211"/>
      <c r="O27" s="606"/>
      <c r="P27" s="211"/>
      <c r="Q27" s="211" t="s">
        <v>272</v>
      </c>
      <c r="R27" s="268"/>
      <c r="S27" s="268"/>
      <c r="T27" s="268"/>
      <c r="V27" s="268"/>
      <c r="W27" s="268"/>
      <c r="X27" s="268"/>
      <c r="Y27" s="268"/>
    </row>
    <row r="28" spans="1:31" ht="24.75" customHeight="1" thickBot="1">
      <c r="B28" s="604"/>
      <c r="C28" s="602" t="s">
        <v>240</v>
      </c>
      <c r="D28" s="461"/>
      <c r="E28" s="462"/>
      <c r="F28" s="607"/>
      <c r="G28" s="463" t="e">
        <f>ブロック②!D6/15/10^3</f>
        <v>#REF!</v>
      </c>
      <c r="H28" s="462" t="e">
        <f>ブロック②!D56/15/10^3</f>
        <v>#REF!</v>
      </c>
      <c r="I28" s="607">
        <f>ブロック②!T67/10^3</f>
        <v>0</v>
      </c>
      <c r="J28" s="463"/>
      <c r="K28" s="462"/>
      <c r="L28" s="607"/>
      <c r="M28" s="211"/>
      <c r="N28" s="211"/>
      <c r="O28" s="606"/>
      <c r="P28" s="211"/>
      <c r="Q28" s="211" t="s">
        <v>273</v>
      </c>
      <c r="R28" s="268"/>
      <c r="S28" s="268"/>
      <c r="T28" s="268"/>
      <c r="V28" s="268"/>
      <c r="W28" s="268"/>
      <c r="X28" s="268"/>
      <c r="Y28" s="268"/>
    </row>
    <row r="29" spans="1:31" ht="24.75" customHeight="1" thickBot="1">
      <c r="B29" s="605"/>
      <c r="C29" s="602" t="s">
        <v>344</v>
      </c>
      <c r="D29" s="461"/>
      <c r="E29" s="462"/>
      <c r="F29" s="607"/>
      <c r="G29" s="463" t="e">
        <f>ブロック③!D6/15/10^3</f>
        <v>#REF!</v>
      </c>
      <c r="H29" s="462" t="e">
        <f>ブロック③!D46/15/10^3</f>
        <v>#REF!</v>
      </c>
      <c r="I29" s="607">
        <f>ブロック③!T57/10^3</f>
        <v>0</v>
      </c>
      <c r="J29" s="463"/>
      <c r="K29" s="462"/>
      <c r="L29" s="607"/>
      <c r="M29" s="211"/>
      <c r="N29" s="211"/>
      <c r="O29" s="606"/>
      <c r="P29" s="211"/>
      <c r="Q29" s="268"/>
      <c r="R29" s="268"/>
      <c r="S29" s="268"/>
      <c r="T29" s="268"/>
      <c r="U29" s="268"/>
      <c r="V29" s="268"/>
      <c r="W29" s="268"/>
      <c r="X29" s="268"/>
      <c r="Y29" s="268"/>
    </row>
    <row r="30" spans="1:31" ht="24.75" customHeight="1" thickBot="1">
      <c r="B30" s="269"/>
      <c r="C30" s="269"/>
      <c r="D30" s="268"/>
      <c r="E30" s="465"/>
      <c r="F30" s="426"/>
      <c r="G30" s="259" t="e">
        <f>SUM(G27:G29)</f>
        <v>#REF!</v>
      </c>
      <c r="H30" s="432" t="e">
        <f>SUM(H27:H29)</f>
        <v>#REF!</v>
      </c>
      <c r="I30" s="426">
        <f>SUM(I27:I29)</f>
        <v>0</v>
      </c>
      <c r="J30" s="259"/>
      <c r="K30" s="466"/>
      <c r="L30" s="426"/>
      <c r="M30" s="268"/>
      <c r="N30" s="268"/>
      <c r="P30" s="268"/>
      <c r="Y30" s="268"/>
      <c r="Z30" s="268"/>
      <c r="AA30" s="268"/>
      <c r="AB30" s="268"/>
      <c r="AC30" s="268"/>
      <c r="AD30" s="268"/>
      <c r="AE30" s="268"/>
    </row>
    <row r="31" spans="1:31">
      <c r="D31" s="268"/>
      <c r="E31" s="268"/>
      <c r="F31" s="268"/>
      <c r="G31" s="268"/>
      <c r="H31" s="268"/>
      <c r="I31" s="268"/>
      <c r="J31" s="268"/>
      <c r="K31" s="268"/>
      <c r="L31" s="268"/>
      <c r="M31" s="268"/>
      <c r="N31" s="268"/>
      <c r="P31" s="268"/>
      <c r="Y31" s="268"/>
      <c r="Z31" s="268"/>
      <c r="AA31" s="268"/>
      <c r="AB31" s="268"/>
      <c r="AC31" s="268"/>
      <c r="AD31" s="268"/>
      <c r="AE31" s="268"/>
    </row>
    <row r="32" spans="1:31" ht="18" thickBot="1">
      <c r="B32" s="467" t="s">
        <v>274</v>
      </c>
      <c r="C32" s="467"/>
      <c r="W32" s="997" t="s">
        <v>275</v>
      </c>
      <c r="X32" s="997"/>
    </row>
    <row r="33" spans="1:25" ht="17.25" customHeight="1">
      <c r="A33" s="984" t="s">
        <v>276</v>
      </c>
      <c r="B33" s="990" t="s">
        <v>174</v>
      </c>
      <c r="C33" s="595"/>
      <c r="D33" s="468" t="s">
        <v>277</v>
      </c>
      <c r="E33" s="468"/>
      <c r="F33" s="468"/>
      <c r="G33" s="469"/>
      <c r="H33" s="468"/>
      <c r="I33" s="470"/>
      <c r="J33" s="471" t="s">
        <v>278</v>
      </c>
      <c r="K33" s="472"/>
      <c r="L33" s="473"/>
      <c r="M33" s="474" t="s">
        <v>277</v>
      </c>
      <c r="N33" s="472"/>
      <c r="O33" s="472"/>
      <c r="P33" s="475" t="s">
        <v>279</v>
      </c>
      <c r="Q33" s="472"/>
      <c r="R33" s="472"/>
      <c r="S33" s="474" t="s">
        <v>313</v>
      </c>
      <c r="T33" s="472"/>
      <c r="U33" s="476"/>
      <c r="V33" s="475" t="s">
        <v>280</v>
      </c>
      <c r="W33" s="472"/>
      <c r="X33" s="476"/>
      <c r="Y33" s="268"/>
    </row>
    <row r="34" spans="1:25" ht="17.25" customHeight="1">
      <c r="A34" s="985"/>
      <c r="B34" s="991"/>
      <c r="C34" s="596"/>
      <c r="D34" s="477"/>
      <c r="E34" s="477"/>
      <c r="F34" s="478" t="e">
        <f>#REF!</f>
        <v>#REF!</v>
      </c>
      <c r="G34" s="479"/>
      <c r="H34" s="477"/>
      <c r="I34" s="268"/>
      <c r="J34" s="480" t="s">
        <v>314</v>
      </c>
      <c r="K34" s="481"/>
      <c r="L34" s="482" t="e">
        <f>#REF!</f>
        <v>#REF!</v>
      </c>
      <c r="M34" s="477"/>
      <c r="N34" s="477"/>
      <c r="O34" s="483" t="e">
        <f>F34</f>
        <v>#REF!</v>
      </c>
      <c r="P34" s="484"/>
      <c r="Q34" s="477"/>
      <c r="R34" s="483">
        <v>1142161</v>
      </c>
      <c r="S34" s="479"/>
      <c r="T34" s="477"/>
      <c r="U34" s="485"/>
      <c r="V34" s="484"/>
      <c r="W34" s="477"/>
      <c r="X34" s="486">
        <v>1132765.6666666667</v>
      </c>
      <c r="Y34" s="268"/>
    </row>
    <row r="35" spans="1:25" ht="17.25" customHeight="1">
      <c r="A35" s="985"/>
      <c r="B35" s="992" t="s">
        <v>234</v>
      </c>
      <c r="C35" s="597"/>
      <c r="D35" s="487" t="s">
        <v>315</v>
      </c>
      <c r="E35" s="487"/>
      <c r="F35" s="487"/>
      <c r="G35" s="487" t="s">
        <v>316</v>
      </c>
      <c r="H35" s="487"/>
      <c r="I35" s="487"/>
      <c r="J35" s="487"/>
      <c r="K35" s="487"/>
      <c r="L35" s="487"/>
      <c r="M35" s="487"/>
      <c r="N35" s="487"/>
      <c r="O35" s="487"/>
      <c r="P35" s="487"/>
      <c r="Q35" s="487"/>
      <c r="R35" s="487"/>
      <c r="S35" s="487"/>
      <c r="T35" s="487"/>
      <c r="U35" s="488"/>
      <c r="V35" s="489" t="s">
        <v>281</v>
      </c>
      <c r="W35" s="490"/>
      <c r="X35" s="491"/>
      <c r="Y35" s="268"/>
    </row>
    <row r="36" spans="1:25" ht="17.25" customHeight="1" thickBot="1">
      <c r="A36" s="986"/>
      <c r="B36" s="998"/>
      <c r="C36" s="598"/>
      <c r="D36" s="492"/>
      <c r="E36" s="492"/>
      <c r="F36" s="493" t="e">
        <f>#REF!</f>
        <v>#REF!</v>
      </c>
      <c r="G36" s="494"/>
      <c r="H36" s="492"/>
      <c r="I36" s="492"/>
      <c r="J36" s="492"/>
      <c r="K36" s="492"/>
      <c r="L36" s="495"/>
      <c r="M36" s="492"/>
      <c r="N36" s="492"/>
      <c r="O36" s="492"/>
      <c r="P36" s="492"/>
      <c r="Q36" s="492"/>
      <c r="R36" s="492"/>
      <c r="S36" s="492"/>
      <c r="T36" s="492"/>
      <c r="U36" s="496"/>
      <c r="V36" s="497"/>
      <c r="W36" s="498"/>
      <c r="X36" s="499">
        <v>11558</v>
      </c>
      <c r="Y36" s="268"/>
    </row>
    <row r="37" spans="1:25" ht="17.25" customHeight="1">
      <c r="A37" s="984" t="s">
        <v>282</v>
      </c>
      <c r="B37" s="1021" t="s">
        <v>237</v>
      </c>
      <c r="C37" s="599"/>
      <c r="D37" s="500" t="s">
        <v>283</v>
      </c>
      <c r="E37" s="501"/>
      <c r="F37" s="501"/>
      <c r="G37" s="500" t="s">
        <v>316</v>
      </c>
      <c r="H37" s="501"/>
      <c r="I37" s="501"/>
      <c r="J37" s="500"/>
      <c r="K37" s="501"/>
      <c r="L37" s="501"/>
      <c r="M37" s="500"/>
      <c r="N37" s="501"/>
      <c r="O37" s="502"/>
      <c r="P37" s="503" t="s">
        <v>315</v>
      </c>
      <c r="Q37" s="504"/>
      <c r="R37" s="504"/>
      <c r="S37" s="501" t="s">
        <v>316</v>
      </c>
      <c r="T37" s="501"/>
      <c r="U37" s="502"/>
      <c r="V37" s="503" t="s">
        <v>281</v>
      </c>
      <c r="W37" s="504"/>
      <c r="X37" s="505"/>
      <c r="Y37" s="268"/>
    </row>
    <row r="38" spans="1:25" ht="17.25" customHeight="1">
      <c r="A38" s="985"/>
      <c r="B38" s="991"/>
      <c r="C38" s="596"/>
      <c r="D38" s="506" t="s">
        <v>317</v>
      </c>
      <c r="E38" s="481"/>
      <c r="F38" s="478" t="e">
        <f>#REF!</f>
        <v>#REF!</v>
      </c>
      <c r="G38" s="480"/>
      <c r="H38" s="481"/>
      <c r="I38" s="477"/>
      <c r="J38" s="506"/>
      <c r="K38" s="481"/>
      <c r="L38" s="507"/>
      <c r="M38" s="506"/>
      <c r="N38" s="481"/>
      <c r="O38" s="485"/>
      <c r="P38" s="484"/>
      <c r="Q38" s="477"/>
      <c r="R38" s="483">
        <v>372295</v>
      </c>
      <c r="S38" s="479"/>
      <c r="T38" s="477"/>
      <c r="U38" s="485"/>
      <c r="V38" s="484"/>
      <c r="W38" s="477"/>
      <c r="X38" s="486">
        <v>363340</v>
      </c>
      <c r="Y38" s="268"/>
    </row>
    <row r="39" spans="1:25" ht="24">
      <c r="A39" s="985"/>
      <c r="B39" s="992" t="s">
        <v>284</v>
      </c>
      <c r="C39" s="993"/>
      <c r="D39" s="508" t="s">
        <v>285</v>
      </c>
      <c r="E39" s="508"/>
      <c r="F39" s="508"/>
      <c r="G39" s="508" t="s">
        <v>318</v>
      </c>
      <c r="H39" s="508"/>
      <c r="I39" s="508"/>
      <c r="J39" s="508"/>
      <c r="K39" s="508"/>
      <c r="L39" s="508"/>
      <c r="M39" s="508"/>
      <c r="N39" s="508"/>
      <c r="O39" s="508"/>
      <c r="P39" s="508"/>
      <c r="Q39" s="508"/>
      <c r="R39" s="509"/>
      <c r="S39" s="510" t="s">
        <v>286</v>
      </c>
      <c r="T39" s="511"/>
      <c r="U39" s="512"/>
      <c r="V39" s="513" t="s">
        <v>287</v>
      </c>
      <c r="W39" s="511"/>
      <c r="X39" s="512"/>
      <c r="Y39" s="427"/>
    </row>
    <row r="40" spans="1:25" ht="17.25" customHeight="1">
      <c r="A40" s="985"/>
      <c r="B40" s="991"/>
      <c r="C40" s="994"/>
      <c r="D40" s="481"/>
      <c r="E40" s="481"/>
      <c r="F40" s="478" t="e">
        <f>#REF!</f>
        <v>#REF!</v>
      </c>
      <c r="G40" s="514"/>
      <c r="H40" s="481"/>
      <c r="I40" s="477"/>
      <c r="J40" s="481"/>
      <c r="K40" s="481"/>
      <c r="L40" s="507"/>
      <c r="M40" s="481"/>
      <c r="N40" s="481"/>
      <c r="O40" s="477"/>
      <c r="P40" s="481"/>
      <c r="Q40" s="481"/>
      <c r="R40" s="515"/>
      <c r="S40" s="516"/>
      <c r="T40" s="517"/>
      <c r="U40" s="518">
        <v>130010</v>
      </c>
      <c r="V40" s="519"/>
      <c r="W40" s="517"/>
      <c r="X40" s="518">
        <v>129131</v>
      </c>
      <c r="Y40" s="427"/>
    </row>
    <row r="41" spans="1:25" ht="17.25" customHeight="1">
      <c r="A41" s="985"/>
      <c r="B41" s="992" t="s">
        <v>175</v>
      </c>
      <c r="C41" s="597"/>
      <c r="D41" s="490" t="s">
        <v>319</v>
      </c>
      <c r="E41" s="490"/>
      <c r="F41" s="490"/>
      <c r="G41" s="487" t="s">
        <v>320</v>
      </c>
      <c r="H41" s="487"/>
      <c r="I41" s="487"/>
      <c r="J41" s="487"/>
      <c r="K41" s="487"/>
      <c r="L41" s="487"/>
      <c r="M41" s="487"/>
      <c r="N41" s="487"/>
      <c r="O41" s="487"/>
      <c r="P41" s="487"/>
      <c r="Q41" s="487"/>
      <c r="R41" s="487"/>
      <c r="S41" s="487"/>
      <c r="T41" s="487"/>
      <c r="U41" s="488"/>
      <c r="V41" s="489" t="s">
        <v>281</v>
      </c>
      <c r="W41" s="490"/>
      <c r="X41" s="491"/>
      <c r="Y41" s="268"/>
    </row>
    <row r="42" spans="1:25" ht="17.25" customHeight="1">
      <c r="A42" s="985"/>
      <c r="B42" s="991"/>
      <c r="C42" s="596"/>
      <c r="D42" s="477"/>
      <c r="E42" s="477"/>
      <c r="F42" s="478" t="e">
        <f>#REF!</f>
        <v>#REF!</v>
      </c>
      <c r="G42" s="520"/>
      <c r="H42" s="521"/>
      <c r="I42" s="521"/>
      <c r="J42" s="521"/>
      <c r="K42" s="521"/>
      <c r="L42" s="522"/>
      <c r="M42" s="521"/>
      <c r="N42" s="521"/>
      <c r="O42" s="521"/>
      <c r="P42" s="521"/>
      <c r="Q42" s="521"/>
      <c r="R42" s="521"/>
      <c r="S42" s="521"/>
      <c r="T42" s="521"/>
      <c r="U42" s="523"/>
      <c r="V42" s="484"/>
      <c r="W42" s="477"/>
      <c r="X42" s="486">
        <v>97745</v>
      </c>
      <c r="Y42" s="268"/>
    </row>
    <row r="43" spans="1:25" ht="17.25" customHeight="1">
      <c r="A43" s="985"/>
      <c r="B43" s="992" t="s">
        <v>176</v>
      </c>
      <c r="C43" s="597"/>
      <c r="D43" s="490" t="s">
        <v>319</v>
      </c>
      <c r="E43" s="490"/>
      <c r="F43" s="490"/>
      <c r="G43" s="487" t="s">
        <v>320</v>
      </c>
      <c r="H43" s="487"/>
      <c r="I43" s="487"/>
      <c r="J43" s="487"/>
      <c r="K43" s="487"/>
      <c r="L43" s="487"/>
      <c r="M43" s="487"/>
      <c r="N43" s="487"/>
      <c r="O43" s="487"/>
      <c r="P43" s="487"/>
      <c r="Q43" s="487"/>
      <c r="R43" s="487"/>
      <c r="S43" s="487"/>
      <c r="T43" s="487"/>
      <c r="U43" s="488"/>
      <c r="V43" s="489" t="s">
        <v>281</v>
      </c>
      <c r="W43" s="490"/>
      <c r="X43" s="491"/>
      <c r="Y43" s="268"/>
    </row>
    <row r="44" spans="1:25" ht="17.25" customHeight="1" thickBot="1">
      <c r="A44" s="986"/>
      <c r="B44" s="1021"/>
      <c r="C44" s="599"/>
      <c r="D44" s="524"/>
      <c r="E44" s="524"/>
      <c r="F44" s="525" t="e">
        <f>#REF!</f>
        <v>#REF!</v>
      </c>
      <c r="G44" s="526"/>
      <c r="H44" s="527"/>
      <c r="I44" s="527"/>
      <c r="J44" s="527"/>
      <c r="K44" s="527"/>
      <c r="L44" s="269"/>
      <c r="M44" s="527"/>
      <c r="N44" s="527"/>
      <c r="O44" s="527"/>
      <c r="P44" s="527"/>
      <c r="Q44" s="527"/>
      <c r="R44" s="527"/>
      <c r="S44" s="527"/>
      <c r="T44" s="527"/>
      <c r="U44" s="528"/>
      <c r="V44" s="529"/>
      <c r="W44" s="524"/>
      <c r="X44" s="530">
        <v>58939</v>
      </c>
      <c r="Y44" s="268"/>
    </row>
    <row r="45" spans="1:25" ht="17.25" customHeight="1">
      <c r="A45" s="987" t="s">
        <v>288</v>
      </c>
      <c r="B45" s="990" t="s">
        <v>177</v>
      </c>
      <c r="C45" s="595"/>
      <c r="D45" s="472"/>
      <c r="E45" s="472"/>
      <c r="F45" s="472"/>
      <c r="G45" s="471" t="s">
        <v>283</v>
      </c>
      <c r="H45" s="472"/>
      <c r="I45" s="472"/>
      <c r="J45" s="531" t="s">
        <v>321</v>
      </c>
      <c r="K45" s="472"/>
      <c r="L45" s="472"/>
      <c r="M45" s="531"/>
      <c r="N45" s="472"/>
      <c r="O45" s="476"/>
      <c r="P45" s="532" t="s">
        <v>322</v>
      </c>
      <c r="Q45" s="472"/>
      <c r="R45" s="472"/>
      <c r="S45" s="472" t="s">
        <v>321</v>
      </c>
      <c r="T45" s="472"/>
      <c r="U45" s="476"/>
      <c r="V45" s="532" t="s">
        <v>281</v>
      </c>
      <c r="W45" s="472"/>
      <c r="X45" s="476"/>
      <c r="Y45" s="268"/>
    </row>
    <row r="46" spans="1:25" ht="17.25" customHeight="1">
      <c r="A46" s="988"/>
      <c r="B46" s="991"/>
      <c r="C46" s="596"/>
      <c r="D46" s="594"/>
      <c r="E46" s="270" t="s">
        <v>323</v>
      </c>
      <c r="F46" s="533"/>
      <c r="G46" s="480" t="s">
        <v>324</v>
      </c>
      <c r="H46" s="481"/>
      <c r="I46" s="478" t="e">
        <f>#REF!</f>
        <v>#REF!</v>
      </c>
      <c r="J46" s="480"/>
      <c r="K46" s="481"/>
      <c r="L46" s="507"/>
      <c r="M46" s="506"/>
      <c r="N46" s="481"/>
      <c r="O46" s="485"/>
      <c r="P46" s="484"/>
      <c r="Q46" s="477"/>
      <c r="R46" s="483">
        <v>159334.00200000001</v>
      </c>
      <c r="S46" s="479"/>
      <c r="T46" s="477"/>
      <c r="U46" s="485"/>
      <c r="V46" s="484"/>
      <c r="W46" s="477"/>
      <c r="X46" s="486">
        <v>160030.99799999999</v>
      </c>
      <c r="Y46" s="268"/>
    </row>
    <row r="47" spans="1:25" ht="17.25" customHeight="1">
      <c r="A47" s="988"/>
      <c r="B47" s="992" t="s">
        <v>78</v>
      </c>
      <c r="C47" s="599"/>
      <c r="D47" s="500"/>
      <c r="E47" s="524" t="s">
        <v>289</v>
      </c>
      <c r="F47" s="501"/>
      <c r="G47" s="534" t="s">
        <v>283</v>
      </c>
      <c r="H47" s="490"/>
      <c r="I47" s="490"/>
      <c r="J47" s="535" t="s">
        <v>325</v>
      </c>
      <c r="K47" s="490"/>
      <c r="L47" s="490"/>
      <c r="M47" s="535"/>
      <c r="N47" s="490"/>
      <c r="O47" s="491"/>
      <c r="P47" s="489" t="s">
        <v>326</v>
      </c>
      <c r="Q47" s="490"/>
      <c r="R47" s="490"/>
      <c r="S47" s="490" t="s">
        <v>325</v>
      </c>
      <c r="T47" s="490"/>
      <c r="U47" s="491"/>
      <c r="V47" s="489" t="s">
        <v>281</v>
      </c>
      <c r="W47" s="490"/>
      <c r="X47" s="491"/>
      <c r="Y47" s="268"/>
    </row>
    <row r="48" spans="1:25" ht="17.25" customHeight="1" thickBot="1">
      <c r="A48" s="989"/>
      <c r="B48" s="998"/>
      <c r="C48" s="598"/>
      <c r="D48" s="536"/>
      <c r="E48" s="537"/>
      <c r="F48" s="538" t="e">
        <f>#REF!</f>
        <v>#REF!</v>
      </c>
      <c r="G48" s="539" t="s">
        <v>327</v>
      </c>
      <c r="H48" s="537"/>
      <c r="I48" s="540" t="e">
        <f>#REF!</f>
        <v>#REF!</v>
      </c>
      <c r="J48" s="539"/>
      <c r="K48" s="537"/>
      <c r="L48" s="541"/>
      <c r="M48" s="542"/>
      <c r="N48" s="537"/>
      <c r="O48" s="543"/>
      <c r="P48" s="497"/>
      <c r="Q48" s="498"/>
      <c r="R48" s="538">
        <v>54244.501999999993</v>
      </c>
      <c r="S48" s="544"/>
      <c r="T48" s="498"/>
      <c r="U48" s="543"/>
      <c r="V48" s="497"/>
      <c r="W48" s="498"/>
      <c r="X48" s="499">
        <v>29151.003000000001</v>
      </c>
      <c r="Y48" s="268"/>
    </row>
    <row r="49" spans="2:24" ht="14.25" hidden="1" outlineLevel="1">
      <c r="B49" s="995" t="s">
        <v>16</v>
      </c>
      <c r="C49" s="585"/>
      <c r="D49" s="501" t="s">
        <v>328</v>
      </c>
      <c r="E49" s="501"/>
      <c r="F49" s="501"/>
      <c r="G49" s="504" t="s">
        <v>328</v>
      </c>
      <c r="H49" s="501"/>
      <c r="I49" s="533"/>
      <c r="J49" s="504" t="s">
        <v>328</v>
      </c>
      <c r="K49" s="501"/>
      <c r="L49" s="533"/>
      <c r="M49" s="501" t="s">
        <v>328</v>
      </c>
      <c r="N49" s="501"/>
      <c r="O49" s="501"/>
      <c r="P49" s="503" t="s">
        <v>328</v>
      </c>
      <c r="Q49" s="501"/>
      <c r="R49" s="501"/>
      <c r="S49" s="504" t="s">
        <v>328</v>
      </c>
      <c r="T49" s="501"/>
      <c r="U49" s="502"/>
      <c r="V49" s="503" t="s">
        <v>281</v>
      </c>
      <c r="W49" s="501"/>
      <c r="X49" s="533"/>
    </row>
    <row r="50" spans="2:24" ht="14.25" hidden="1" outlineLevel="1">
      <c r="B50" s="996"/>
      <c r="C50" s="584"/>
      <c r="D50" s="477"/>
      <c r="E50" s="477"/>
      <c r="F50" s="428">
        <f>I50</f>
        <v>121935.86099999998</v>
      </c>
      <c r="G50" s="479"/>
      <c r="H50" s="477"/>
      <c r="I50" s="421">
        <f>L50</f>
        <v>121935.86099999998</v>
      </c>
      <c r="J50" s="479"/>
      <c r="K50" s="477"/>
      <c r="L50" s="421">
        <v>121935.86099999998</v>
      </c>
      <c r="M50" s="477"/>
      <c r="N50" s="477"/>
      <c r="O50" s="428">
        <f>I50</f>
        <v>121935.86099999998</v>
      </c>
      <c r="P50" s="484"/>
      <c r="Q50" s="477"/>
      <c r="R50" s="428">
        <f>O50</f>
        <v>121935.86099999998</v>
      </c>
      <c r="S50" s="479"/>
      <c r="T50" s="477"/>
      <c r="U50" s="545">
        <f>R50</f>
        <v>121935.86099999998</v>
      </c>
      <c r="V50" s="484"/>
      <c r="W50" s="477"/>
      <c r="X50" s="421">
        <v>125579</v>
      </c>
    </row>
    <row r="51" spans="2:24" ht="6" customHeight="1" collapsed="1"/>
    <row r="52" spans="2:24" ht="17.25">
      <c r="B52" s="431" t="s">
        <v>290</v>
      </c>
      <c r="C52" s="431"/>
      <c r="F52" s="546" t="s">
        <v>291</v>
      </c>
      <c r="G52" s="546"/>
      <c r="H52" s="1" t="s">
        <v>292</v>
      </c>
    </row>
    <row r="53" spans="2:24" ht="17.25" customHeight="1">
      <c r="F53" s="546" t="s">
        <v>293</v>
      </c>
      <c r="G53" s="546"/>
      <c r="H53" s="1" t="s">
        <v>294</v>
      </c>
      <c r="O53" s="270"/>
    </row>
    <row r="54" spans="2:24" ht="17.25" customHeight="1">
      <c r="F54" s="546"/>
      <c r="G54" s="546"/>
      <c r="H54" s="1" t="s">
        <v>295</v>
      </c>
    </row>
    <row r="55" spans="2:24" ht="17.25" customHeight="1">
      <c r="F55" s="546" t="s">
        <v>296</v>
      </c>
      <c r="G55" s="546"/>
      <c r="H55" s="1" t="s">
        <v>297</v>
      </c>
    </row>
    <row r="56" spans="2:24" ht="17.25" customHeight="1">
      <c r="F56" s="546" t="s">
        <v>298</v>
      </c>
      <c r="G56" s="546"/>
      <c r="H56" s="1" t="s">
        <v>299</v>
      </c>
    </row>
    <row r="57" spans="2:24" ht="17.25" customHeight="1">
      <c r="F57" s="546" t="s">
        <v>300</v>
      </c>
      <c r="G57" s="546"/>
      <c r="H57" s="1" t="s">
        <v>301</v>
      </c>
    </row>
    <row r="58" spans="2:24" ht="17.25" customHeight="1"/>
    <row r="60" spans="2:24" ht="11.25" customHeight="1"/>
    <row r="72" spans="17:21">
      <c r="U72" s="270"/>
    </row>
    <row r="73" spans="17:21">
      <c r="Q73" s="430"/>
    </row>
    <row r="81" spans="7:7">
      <c r="G81" s="430"/>
    </row>
  </sheetData>
  <mergeCells count="27">
    <mergeCell ref="W2:X2"/>
    <mergeCell ref="B41:B42"/>
    <mergeCell ref="B43:B44"/>
    <mergeCell ref="B33:B34"/>
    <mergeCell ref="B35:B36"/>
    <mergeCell ref="B37:B38"/>
    <mergeCell ref="S4:U6"/>
    <mergeCell ref="D3:O3"/>
    <mergeCell ref="J5:L5"/>
    <mergeCell ref="B49:B50"/>
    <mergeCell ref="W32:X32"/>
    <mergeCell ref="B47:B48"/>
    <mergeCell ref="P3:U3"/>
    <mergeCell ref="V3:X3"/>
    <mergeCell ref="M4:O4"/>
    <mergeCell ref="P4:R6"/>
    <mergeCell ref="V4:X6"/>
    <mergeCell ref="D6:F6"/>
    <mergeCell ref="G6:O6"/>
    <mergeCell ref="M5:O5"/>
    <mergeCell ref="D4:L4"/>
    <mergeCell ref="D5:I5"/>
    <mergeCell ref="A37:A44"/>
    <mergeCell ref="A45:A48"/>
    <mergeCell ref="A33:A36"/>
    <mergeCell ref="B45:B46"/>
    <mergeCell ref="B39:C40"/>
  </mergeCells>
  <phoneticPr fontId="5"/>
  <printOptions horizontalCentered="1"/>
  <pageMargins left="0.39370078740157483" right="0.19685039370078741" top="0.39370078740157483" bottom="0.19685039370078741" header="0.51181102362204722" footer="0.51181102362204722"/>
  <pageSetup paperSize="8" scale="74" orientation="landscape" horizontalDpi="300" verticalDpi="300" r:id="rId1"/>
  <headerFooter alignWithMargins="0">
    <oddFooter>&amp;R&amp;14&amp;P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H67"/>
  <sheetViews>
    <sheetView showGridLines="0" view="pageBreakPreview" zoomScale="70" zoomScaleNormal="100" workbookViewId="0">
      <selection activeCell="D47" sqref="D47"/>
    </sheetView>
  </sheetViews>
  <sheetFormatPr defaultRowHeight="12.75" outlineLevelRow="1"/>
  <cols>
    <col min="1" max="1" width="2.140625" customWidth="1"/>
    <col min="2" max="2" width="14" customWidth="1"/>
    <col min="3" max="3" width="20.7109375" bestFit="1" customWidth="1"/>
    <col min="4" max="4" width="14.7109375" customWidth="1"/>
    <col min="5" max="5" width="7.7109375" customWidth="1"/>
    <col min="6" max="25" width="14.7109375" customWidth="1"/>
  </cols>
  <sheetData>
    <row r="1" spans="1:25" ht="18.75">
      <c r="A1" s="578" t="s">
        <v>362</v>
      </c>
    </row>
    <row r="3" spans="1:25" s="346" customFormat="1">
      <c r="A3" s="347" t="s">
        <v>164</v>
      </c>
      <c r="T3" s="383"/>
      <c r="Y3" s="383" t="s">
        <v>377</v>
      </c>
    </row>
    <row r="4" spans="1:25" s="316" customFormat="1">
      <c r="A4" s="353"/>
      <c r="B4" s="547" t="s">
        <v>204</v>
      </c>
      <c r="C4" s="317"/>
      <c r="D4" s="318" t="s">
        <v>33</v>
      </c>
      <c r="E4" s="318"/>
      <c r="F4" s="319" t="s">
        <v>345</v>
      </c>
      <c r="G4" s="319" t="s">
        <v>346</v>
      </c>
      <c r="H4" s="319" t="s">
        <v>167</v>
      </c>
      <c r="I4" s="319" t="s">
        <v>168</v>
      </c>
      <c r="J4" s="319" t="s">
        <v>169</v>
      </c>
      <c r="K4" s="319" t="s">
        <v>170</v>
      </c>
      <c r="L4" s="319" t="s">
        <v>171</v>
      </c>
      <c r="M4" s="319" t="s">
        <v>172</v>
      </c>
      <c r="N4" s="319" t="s">
        <v>173</v>
      </c>
      <c r="O4" s="319" t="s">
        <v>236</v>
      </c>
      <c r="P4" s="319" t="s">
        <v>334</v>
      </c>
      <c r="Q4" s="319" t="s">
        <v>335</v>
      </c>
      <c r="R4" s="319" t="s">
        <v>336</v>
      </c>
      <c r="S4" s="319" t="s">
        <v>337</v>
      </c>
      <c r="T4" s="319" t="s">
        <v>338</v>
      </c>
      <c r="U4" s="319" t="s">
        <v>339</v>
      </c>
      <c r="V4" s="319" t="s">
        <v>340</v>
      </c>
      <c r="W4" s="319" t="s">
        <v>341</v>
      </c>
      <c r="X4" s="319" t="s">
        <v>342</v>
      </c>
      <c r="Y4" s="319" t="s">
        <v>235</v>
      </c>
    </row>
    <row r="5" spans="1:25" s="320" customFormat="1" ht="11.25">
      <c r="A5" s="362"/>
      <c r="B5" s="551" t="s">
        <v>195</v>
      </c>
      <c r="C5" s="321"/>
      <c r="D5" s="322"/>
      <c r="E5" s="559"/>
      <c r="F5" s="323">
        <v>1</v>
      </c>
      <c r="G5" s="323">
        <f t="shared" ref="G5:Y5" si="0">F5+1</f>
        <v>2</v>
      </c>
      <c r="H5" s="323">
        <f t="shared" si="0"/>
        <v>3</v>
      </c>
      <c r="I5" s="323">
        <f t="shared" si="0"/>
        <v>4</v>
      </c>
      <c r="J5" s="323">
        <f t="shared" si="0"/>
        <v>5</v>
      </c>
      <c r="K5" s="323">
        <f t="shared" si="0"/>
        <v>6</v>
      </c>
      <c r="L5" s="323">
        <f t="shared" si="0"/>
        <v>7</v>
      </c>
      <c r="M5" s="323">
        <f t="shared" si="0"/>
        <v>8</v>
      </c>
      <c r="N5" s="323">
        <f t="shared" si="0"/>
        <v>9</v>
      </c>
      <c r="O5" s="323">
        <f t="shared" si="0"/>
        <v>10</v>
      </c>
      <c r="P5" s="323">
        <f t="shared" si="0"/>
        <v>11</v>
      </c>
      <c r="Q5" s="323">
        <f t="shared" si="0"/>
        <v>12</v>
      </c>
      <c r="R5" s="323">
        <f t="shared" si="0"/>
        <v>13</v>
      </c>
      <c r="S5" s="323">
        <f t="shared" si="0"/>
        <v>14</v>
      </c>
      <c r="T5" s="323">
        <f t="shared" si="0"/>
        <v>15</v>
      </c>
      <c r="U5" s="323">
        <f t="shared" si="0"/>
        <v>16</v>
      </c>
      <c r="V5" s="323">
        <f t="shared" si="0"/>
        <v>17</v>
      </c>
      <c r="W5" s="323">
        <f t="shared" si="0"/>
        <v>18</v>
      </c>
      <c r="X5" s="323">
        <f t="shared" si="0"/>
        <v>19</v>
      </c>
      <c r="Y5" s="323">
        <f t="shared" si="0"/>
        <v>20</v>
      </c>
    </row>
    <row r="6" spans="1:25" s="353" customFormat="1" ht="14.25" customHeight="1">
      <c r="B6" s="552" t="s">
        <v>19</v>
      </c>
      <c r="C6" s="354"/>
      <c r="D6" s="560" t="e">
        <f>SUM(F6:Y6)</f>
        <v>#REF!</v>
      </c>
      <c r="E6" s="561"/>
      <c r="F6" s="372" t="e">
        <f t="shared" ref="F6:T6" si="1">SUM(F7:F9)</f>
        <v>#REF!</v>
      </c>
      <c r="G6" s="372" t="e">
        <f t="shared" si="1"/>
        <v>#REF!</v>
      </c>
      <c r="H6" s="372" t="e">
        <f t="shared" si="1"/>
        <v>#REF!</v>
      </c>
      <c r="I6" s="372" t="e">
        <f t="shared" si="1"/>
        <v>#REF!</v>
      </c>
      <c r="J6" s="372" t="e">
        <f t="shared" si="1"/>
        <v>#REF!</v>
      </c>
      <c r="K6" s="372" t="e">
        <f t="shared" si="1"/>
        <v>#REF!</v>
      </c>
      <c r="L6" s="372" t="e">
        <f t="shared" si="1"/>
        <v>#REF!</v>
      </c>
      <c r="M6" s="372" t="e">
        <f t="shared" si="1"/>
        <v>#REF!</v>
      </c>
      <c r="N6" s="372" t="e">
        <f t="shared" si="1"/>
        <v>#REF!</v>
      </c>
      <c r="O6" s="372" t="e">
        <f t="shared" si="1"/>
        <v>#REF!</v>
      </c>
      <c r="P6" s="372" t="e">
        <f t="shared" si="1"/>
        <v>#REF!</v>
      </c>
      <c r="Q6" s="372" t="e">
        <f t="shared" si="1"/>
        <v>#REF!</v>
      </c>
      <c r="R6" s="372" t="e">
        <f t="shared" si="1"/>
        <v>#REF!</v>
      </c>
      <c r="S6" s="372" t="e">
        <f t="shared" si="1"/>
        <v>#REF!</v>
      </c>
      <c r="T6" s="372" t="e">
        <f t="shared" si="1"/>
        <v>#REF!</v>
      </c>
      <c r="U6" s="372" t="e">
        <f>SUM(U7:U9)</f>
        <v>#REF!</v>
      </c>
      <c r="V6" s="372" t="e">
        <f>SUM(V7:V9)</f>
        <v>#REF!</v>
      </c>
      <c r="W6" s="372" t="e">
        <f>SUM(W7:W9)</f>
        <v>#REF!</v>
      </c>
      <c r="X6" s="372" t="e">
        <f>SUM(X7:X9)</f>
        <v>#REF!</v>
      </c>
      <c r="Y6" s="372" t="e">
        <f>SUM(Y7:Y9)</f>
        <v>#REF!</v>
      </c>
    </row>
    <row r="7" spans="1:25" s="353" customFormat="1" ht="14.25" customHeight="1" outlineLevel="1">
      <c r="B7" s="549"/>
      <c r="C7" s="562" t="s">
        <v>49</v>
      </c>
      <c r="D7" s="560" t="e">
        <f>SUM(F7:Y7)</f>
        <v>#REF!</v>
      </c>
      <c r="E7" s="563"/>
      <c r="F7" s="373" t="e">
        <f>#REF!</f>
        <v>#REF!</v>
      </c>
      <c r="G7" s="373" t="e">
        <f>#REF!</f>
        <v>#REF!</v>
      </c>
      <c r="H7" s="373" t="e">
        <f>#REF!</f>
        <v>#REF!</v>
      </c>
      <c r="I7" s="373" t="e">
        <f>#REF!</f>
        <v>#REF!</v>
      </c>
      <c r="J7" s="373" t="e">
        <f>#REF!</f>
        <v>#REF!</v>
      </c>
      <c r="K7" s="373" t="e">
        <f>#REF!</f>
        <v>#REF!</v>
      </c>
      <c r="L7" s="373" t="e">
        <f>#REF!</f>
        <v>#REF!</v>
      </c>
      <c r="M7" s="373" t="e">
        <f>#REF!</f>
        <v>#REF!</v>
      </c>
      <c r="N7" s="373" t="e">
        <f>#REF!</f>
        <v>#REF!</v>
      </c>
      <c r="O7" s="373" t="e">
        <f>#REF!</f>
        <v>#REF!</v>
      </c>
      <c r="P7" s="373" t="e">
        <f>#REF!</f>
        <v>#REF!</v>
      </c>
      <c r="Q7" s="373" t="e">
        <f>#REF!</f>
        <v>#REF!</v>
      </c>
      <c r="R7" s="373" t="e">
        <f>#REF!</f>
        <v>#REF!</v>
      </c>
      <c r="S7" s="373" t="e">
        <f>#REF!</f>
        <v>#REF!</v>
      </c>
      <c r="T7" s="373" t="e">
        <f>#REF!</f>
        <v>#REF!</v>
      </c>
      <c r="U7" s="373" t="e">
        <f>#REF!</f>
        <v>#REF!</v>
      </c>
      <c r="V7" s="373" t="e">
        <f>#REF!</f>
        <v>#REF!</v>
      </c>
      <c r="W7" s="373" t="e">
        <f>#REF!</f>
        <v>#REF!</v>
      </c>
      <c r="X7" s="373" t="e">
        <f>#REF!</f>
        <v>#REF!</v>
      </c>
      <c r="Y7" s="373" t="e">
        <f>#REF!</f>
        <v>#REF!</v>
      </c>
    </row>
    <row r="8" spans="1:25" s="353" customFormat="1" ht="14.25" customHeight="1" outlineLevel="1">
      <c r="B8" s="549"/>
      <c r="C8" s="562" t="s">
        <v>53</v>
      </c>
      <c r="D8" s="560" t="e">
        <f>SUM(F8:Y8)</f>
        <v>#REF!</v>
      </c>
      <c r="E8" s="563"/>
      <c r="F8" s="373" t="e">
        <f>#REF!</f>
        <v>#REF!</v>
      </c>
      <c r="G8" s="373" t="e">
        <f>#REF!</f>
        <v>#REF!</v>
      </c>
      <c r="H8" s="373" t="e">
        <f>#REF!</f>
        <v>#REF!</v>
      </c>
      <c r="I8" s="373" t="e">
        <f>#REF!</f>
        <v>#REF!</v>
      </c>
      <c r="J8" s="373" t="e">
        <f>#REF!</f>
        <v>#REF!</v>
      </c>
      <c r="K8" s="373" t="e">
        <f>#REF!</f>
        <v>#REF!</v>
      </c>
      <c r="L8" s="373" t="e">
        <f>#REF!</f>
        <v>#REF!</v>
      </c>
      <c r="M8" s="373" t="e">
        <f>#REF!</f>
        <v>#REF!</v>
      </c>
      <c r="N8" s="373" t="e">
        <f>#REF!</f>
        <v>#REF!</v>
      </c>
      <c r="O8" s="373" t="e">
        <f>#REF!</f>
        <v>#REF!</v>
      </c>
      <c r="P8" s="373" t="e">
        <f>#REF!</f>
        <v>#REF!</v>
      </c>
      <c r="Q8" s="373" t="e">
        <f>#REF!</f>
        <v>#REF!</v>
      </c>
      <c r="R8" s="373" t="e">
        <f>#REF!</f>
        <v>#REF!</v>
      </c>
      <c r="S8" s="373" t="e">
        <f>#REF!</f>
        <v>#REF!</v>
      </c>
      <c r="T8" s="373" t="e">
        <f>#REF!</f>
        <v>#REF!</v>
      </c>
      <c r="U8" s="373" t="e">
        <f>#REF!</f>
        <v>#REF!</v>
      </c>
      <c r="V8" s="373" t="e">
        <f>#REF!</f>
        <v>#REF!</v>
      </c>
      <c r="W8" s="373" t="e">
        <f>#REF!</f>
        <v>#REF!</v>
      </c>
      <c r="X8" s="373" t="e">
        <f>#REF!</f>
        <v>#REF!</v>
      </c>
      <c r="Y8" s="373" t="e">
        <f>#REF!</f>
        <v>#REF!</v>
      </c>
    </row>
    <row r="9" spans="1:25" s="353" customFormat="1" ht="14.25" customHeight="1" outlineLevel="1">
      <c r="B9" s="549"/>
      <c r="C9" s="562" t="s">
        <v>55</v>
      </c>
      <c r="D9" s="560" t="e">
        <f>SUM(F9:Y9)</f>
        <v>#REF!</v>
      </c>
      <c r="E9" s="563"/>
      <c r="F9" s="373" t="e">
        <f>#REF!</f>
        <v>#REF!</v>
      </c>
      <c r="G9" s="373" t="e">
        <f>#REF!</f>
        <v>#REF!</v>
      </c>
      <c r="H9" s="373" t="e">
        <f>#REF!</f>
        <v>#REF!</v>
      </c>
      <c r="I9" s="373" t="e">
        <f>#REF!</f>
        <v>#REF!</v>
      </c>
      <c r="J9" s="373" t="e">
        <f>#REF!</f>
        <v>#REF!</v>
      </c>
      <c r="K9" s="373" t="e">
        <f>#REF!</f>
        <v>#REF!</v>
      </c>
      <c r="L9" s="373" t="e">
        <f>#REF!</f>
        <v>#REF!</v>
      </c>
      <c r="M9" s="373" t="e">
        <f>#REF!</f>
        <v>#REF!</v>
      </c>
      <c r="N9" s="373" t="e">
        <f>#REF!</f>
        <v>#REF!</v>
      </c>
      <c r="O9" s="373" t="e">
        <f>#REF!</f>
        <v>#REF!</v>
      </c>
      <c r="P9" s="373" t="e">
        <f>#REF!</f>
        <v>#REF!</v>
      </c>
      <c r="Q9" s="373" t="e">
        <f>#REF!</f>
        <v>#REF!</v>
      </c>
      <c r="R9" s="373" t="e">
        <f>#REF!</f>
        <v>#REF!</v>
      </c>
      <c r="S9" s="373" t="e">
        <f>#REF!</f>
        <v>#REF!</v>
      </c>
      <c r="T9" s="373" t="e">
        <f>#REF!</f>
        <v>#REF!</v>
      </c>
      <c r="U9" s="373" t="e">
        <f>#REF!</f>
        <v>#REF!</v>
      </c>
      <c r="V9" s="373" t="e">
        <f>#REF!</f>
        <v>#REF!</v>
      </c>
      <c r="W9" s="373" t="e">
        <f>#REF!</f>
        <v>#REF!</v>
      </c>
      <c r="X9" s="373" t="e">
        <f>#REF!</f>
        <v>#REF!</v>
      </c>
      <c r="Y9" s="373" t="e">
        <f>#REF!</f>
        <v>#REF!</v>
      </c>
    </row>
    <row r="10" spans="1:25" s="346" customFormat="1" ht="14.25" customHeight="1">
      <c r="B10" s="553"/>
      <c r="C10" s="562"/>
      <c r="D10" s="563"/>
      <c r="E10" s="563"/>
      <c r="F10" s="373"/>
      <c r="G10" s="373"/>
      <c r="H10" s="373"/>
      <c r="I10" s="373"/>
      <c r="J10" s="373"/>
      <c r="K10" s="373"/>
      <c r="L10" s="373"/>
      <c r="M10" s="373"/>
      <c r="N10" s="373"/>
      <c r="O10" s="373"/>
      <c r="P10" s="373"/>
      <c r="Q10" s="373"/>
      <c r="R10" s="373"/>
      <c r="S10" s="373"/>
      <c r="T10" s="373"/>
      <c r="U10" s="373"/>
      <c r="V10" s="373"/>
      <c r="W10" s="373"/>
      <c r="X10" s="373"/>
      <c r="Y10" s="373"/>
    </row>
    <row r="11" spans="1:25" s="353" customFormat="1" outlineLevel="1">
      <c r="A11" s="353" t="s">
        <v>332</v>
      </c>
      <c r="B11" s="552" t="s">
        <v>197</v>
      </c>
      <c r="C11" s="354"/>
      <c r="D11" s="560">
        <f t="shared" ref="D11:D16" si="2">SUM(F11:Y11)</f>
        <v>0</v>
      </c>
      <c r="E11" s="561"/>
      <c r="F11" s="372">
        <v>0</v>
      </c>
      <c r="G11" s="372">
        <v>0</v>
      </c>
      <c r="H11" s="372">
        <v>0</v>
      </c>
      <c r="I11" s="372">
        <v>0</v>
      </c>
      <c r="J11" s="372">
        <v>0</v>
      </c>
      <c r="K11" s="372">
        <v>0</v>
      </c>
      <c r="L11" s="372">
        <v>0</v>
      </c>
      <c r="M11" s="372">
        <v>0</v>
      </c>
      <c r="N11" s="372">
        <v>0</v>
      </c>
      <c r="O11" s="372">
        <v>0</v>
      </c>
      <c r="P11" s="372">
        <v>0</v>
      </c>
      <c r="Q11" s="372">
        <v>0</v>
      </c>
      <c r="R11" s="372">
        <v>0</v>
      </c>
      <c r="S11" s="372">
        <v>0</v>
      </c>
      <c r="T11" s="372">
        <v>0</v>
      </c>
      <c r="U11" s="372">
        <v>0</v>
      </c>
      <c r="V11" s="372">
        <v>0</v>
      </c>
      <c r="W11" s="372">
        <v>0</v>
      </c>
      <c r="X11" s="372">
        <v>0</v>
      </c>
      <c r="Y11" s="372">
        <v>0</v>
      </c>
    </row>
    <row r="12" spans="1:25" s="353" customFormat="1" outlineLevel="1">
      <c r="B12" s="549" t="s">
        <v>198</v>
      </c>
      <c r="C12" s="352"/>
      <c r="D12" s="560">
        <f t="shared" si="2"/>
        <v>0</v>
      </c>
      <c r="E12" s="560"/>
      <c r="F12" s="377">
        <v>0</v>
      </c>
      <c r="G12" s="377">
        <v>0</v>
      </c>
      <c r="H12" s="377">
        <v>0</v>
      </c>
      <c r="I12" s="377">
        <v>0</v>
      </c>
      <c r="J12" s="377">
        <v>0</v>
      </c>
      <c r="K12" s="377">
        <v>0</v>
      </c>
      <c r="L12" s="377">
        <v>0</v>
      </c>
      <c r="M12" s="377">
        <v>0</v>
      </c>
      <c r="N12" s="377">
        <v>0</v>
      </c>
      <c r="O12" s="377">
        <v>0</v>
      </c>
      <c r="P12" s="377">
        <v>0</v>
      </c>
      <c r="Q12" s="377">
        <v>0</v>
      </c>
      <c r="R12" s="377">
        <v>0</v>
      </c>
      <c r="S12" s="377">
        <v>0</v>
      </c>
      <c r="T12" s="377">
        <v>0</v>
      </c>
      <c r="U12" s="377">
        <v>0</v>
      </c>
      <c r="V12" s="377">
        <v>0</v>
      </c>
      <c r="W12" s="377">
        <v>0</v>
      </c>
      <c r="X12" s="377">
        <v>0</v>
      </c>
      <c r="Y12" s="377">
        <v>0</v>
      </c>
    </row>
    <row r="13" spans="1:25" s="353" customFormat="1">
      <c r="B13" s="554" t="s">
        <v>178</v>
      </c>
      <c r="C13" s="355"/>
      <c r="D13" s="560">
        <f t="shared" si="2"/>
        <v>0</v>
      </c>
      <c r="E13" s="564"/>
      <c r="F13" s="378">
        <f t="shared" ref="F13:T13" si="3">F11-F12</f>
        <v>0</v>
      </c>
      <c r="G13" s="378">
        <f t="shared" si="3"/>
        <v>0</v>
      </c>
      <c r="H13" s="378">
        <f t="shared" si="3"/>
        <v>0</v>
      </c>
      <c r="I13" s="378">
        <f t="shared" si="3"/>
        <v>0</v>
      </c>
      <c r="J13" s="378">
        <f t="shared" si="3"/>
        <v>0</v>
      </c>
      <c r="K13" s="378">
        <f t="shared" si="3"/>
        <v>0</v>
      </c>
      <c r="L13" s="378">
        <f t="shared" si="3"/>
        <v>0</v>
      </c>
      <c r="M13" s="378">
        <f t="shared" si="3"/>
        <v>0</v>
      </c>
      <c r="N13" s="378">
        <f t="shared" si="3"/>
        <v>0</v>
      </c>
      <c r="O13" s="378">
        <f t="shared" si="3"/>
        <v>0</v>
      </c>
      <c r="P13" s="378">
        <f t="shared" si="3"/>
        <v>0</v>
      </c>
      <c r="Q13" s="378">
        <f t="shared" si="3"/>
        <v>0</v>
      </c>
      <c r="R13" s="378">
        <f t="shared" si="3"/>
        <v>0</v>
      </c>
      <c r="S13" s="378">
        <f t="shared" si="3"/>
        <v>0</v>
      </c>
      <c r="T13" s="378">
        <f t="shared" si="3"/>
        <v>0</v>
      </c>
      <c r="U13" s="378">
        <f>U11-U12</f>
        <v>0</v>
      </c>
      <c r="V13" s="378">
        <f>V11-V12</f>
        <v>0</v>
      </c>
      <c r="W13" s="378">
        <f>W11-W12</f>
        <v>0</v>
      </c>
      <c r="X13" s="378">
        <f>X11-X12</f>
        <v>0</v>
      </c>
      <c r="Y13" s="378">
        <f>Y11-Y12</f>
        <v>0</v>
      </c>
    </row>
    <row r="14" spans="1:25" s="353" customFormat="1" ht="14.25" customHeight="1">
      <c r="B14" s="555" t="s">
        <v>179</v>
      </c>
      <c r="D14" s="566" t="e">
        <f t="shared" si="2"/>
        <v>#REF!</v>
      </c>
      <c r="E14" s="560"/>
      <c r="F14" s="379" t="e">
        <f t="shared" ref="F14:T14" si="4">F6+F13</f>
        <v>#REF!</v>
      </c>
      <c r="G14" s="379" t="e">
        <f t="shared" si="4"/>
        <v>#REF!</v>
      </c>
      <c r="H14" s="379" t="e">
        <f t="shared" si="4"/>
        <v>#REF!</v>
      </c>
      <c r="I14" s="379" t="e">
        <f t="shared" si="4"/>
        <v>#REF!</v>
      </c>
      <c r="J14" s="379" t="e">
        <f t="shared" si="4"/>
        <v>#REF!</v>
      </c>
      <c r="K14" s="379" t="e">
        <f t="shared" si="4"/>
        <v>#REF!</v>
      </c>
      <c r="L14" s="379" t="e">
        <f t="shared" si="4"/>
        <v>#REF!</v>
      </c>
      <c r="M14" s="379" t="e">
        <f t="shared" si="4"/>
        <v>#REF!</v>
      </c>
      <c r="N14" s="379" t="e">
        <f t="shared" si="4"/>
        <v>#REF!</v>
      </c>
      <c r="O14" s="379" t="e">
        <f t="shared" si="4"/>
        <v>#REF!</v>
      </c>
      <c r="P14" s="379" t="e">
        <f t="shared" si="4"/>
        <v>#REF!</v>
      </c>
      <c r="Q14" s="379" t="e">
        <f t="shared" si="4"/>
        <v>#REF!</v>
      </c>
      <c r="R14" s="379" t="e">
        <f t="shared" si="4"/>
        <v>#REF!</v>
      </c>
      <c r="S14" s="379" t="e">
        <f t="shared" si="4"/>
        <v>#REF!</v>
      </c>
      <c r="T14" s="379" t="e">
        <f t="shared" si="4"/>
        <v>#REF!</v>
      </c>
      <c r="U14" s="379" t="e">
        <f>U6+U13</f>
        <v>#REF!</v>
      </c>
      <c r="V14" s="379" t="e">
        <f>V6+V13</f>
        <v>#REF!</v>
      </c>
      <c r="W14" s="379" t="e">
        <f>W6+W13</f>
        <v>#REF!</v>
      </c>
      <c r="X14" s="379" t="e">
        <f>X6+X13</f>
        <v>#REF!</v>
      </c>
      <c r="Y14" s="379" t="e">
        <f>Y6+Y13</f>
        <v>#REF!</v>
      </c>
    </row>
    <row r="15" spans="1:25" s="346" customFormat="1" ht="14.25" customHeight="1">
      <c r="B15" s="417" t="s">
        <v>199</v>
      </c>
      <c r="C15" s="356">
        <v>0.4</v>
      </c>
      <c r="D15" s="566" t="e">
        <f t="shared" si="2"/>
        <v>#REF!</v>
      </c>
      <c r="E15" s="565"/>
      <c r="F15" s="380" t="e">
        <f t="shared" ref="F15:T15" si="5">F30</f>
        <v>#REF!</v>
      </c>
      <c r="G15" s="380" t="e">
        <f t="shared" si="5"/>
        <v>#REF!</v>
      </c>
      <c r="H15" s="380" t="e">
        <f t="shared" si="5"/>
        <v>#REF!</v>
      </c>
      <c r="I15" s="380" t="e">
        <f t="shared" si="5"/>
        <v>#REF!</v>
      </c>
      <c r="J15" s="380" t="e">
        <f t="shared" si="5"/>
        <v>#REF!</v>
      </c>
      <c r="K15" s="380" t="e">
        <f t="shared" si="5"/>
        <v>#REF!</v>
      </c>
      <c r="L15" s="380" t="e">
        <f t="shared" si="5"/>
        <v>#REF!</v>
      </c>
      <c r="M15" s="380" t="e">
        <f t="shared" si="5"/>
        <v>#REF!</v>
      </c>
      <c r="N15" s="380" t="e">
        <f t="shared" si="5"/>
        <v>#REF!</v>
      </c>
      <c r="O15" s="380" t="e">
        <f t="shared" si="5"/>
        <v>#REF!</v>
      </c>
      <c r="P15" s="380" t="e">
        <f t="shared" si="5"/>
        <v>#REF!</v>
      </c>
      <c r="Q15" s="380" t="e">
        <f t="shared" si="5"/>
        <v>#REF!</v>
      </c>
      <c r="R15" s="380" t="e">
        <f t="shared" si="5"/>
        <v>#REF!</v>
      </c>
      <c r="S15" s="380" t="e">
        <f t="shared" si="5"/>
        <v>#REF!</v>
      </c>
      <c r="T15" s="380" t="e">
        <f t="shared" si="5"/>
        <v>#REF!</v>
      </c>
      <c r="U15" s="380" t="e">
        <f>U30</f>
        <v>#REF!</v>
      </c>
      <c r="V15" s="380" t="e">
        <f>V30</f>
        <v>#REF!</v>
      </c>
      <c r="W15" s="380" t="e">
        <f>W30</f>
        <v>#REF!</v>
      </c>
      <c r="X15" s="380" t="e">
        <f>X30</f>
        <v>#REF!</v>
      </c>
      <c r="Y15" s="380" t="e">
        <f>Y30</f>
        <v>#REF!</v>
      </c>
    </row>
    <row r="16" spans="1:25" s="353" customFormat="1" ht="14.25" customHeight="1">
      <c r="B16" s="556" t="s">
        <v>180</v>
      </c>
      <c r="C16" s="357"/>
      <c r="D16" s="566" t="e">
        <f t="shared" si="2"/>
        <v>#REF!</v>
      </c>
      <c r="E16" s="566"/>
      <c r="F16" s="381" t="e">
        <f t="shared" ref="F16:T16" si="6">F14-F15</f>
        <v>#REF!</v>
      </c>
      <c r="G16" s="381" t="e">
        <f t="shared" si="6"/>
        <v>#REF!</v>
      </c>
      <c r="H16" s="381" t="e">
        <f t="shared" si="6"/>
        <v>#REF!</v>
      </c>
      <c r="I16" s="381" t="e">
        <f t="shared" si="6"/>
        <v>#REF!</v>
      </c>
      <c r="J16" s="381" t="e">
        <f t="shared" si="6"/>
        <v>#REF!</v>
      </c>
      <c r="K16" s="381" t="e">
        <f t="shared" si="6"/>
        <v>#REF!</v>
      </c>
      <c r="L16" s="381" t="e">
        <f t="shared" si="6"/>
        <v>#REF!</v>
      </c>
      <c r="M16" s="381" t="e">
        <f t="shared" si="6"/>
        <v>#REF!</v>
      </c>
      <c r="N16" s="381" t="e">
        <f t="shared" si="6"/>
        <v>#REF!</v>
      </c>
      <c r="O16" s="381" t="e">
        <f t="shared" si="6"/>
        <v>#REF!</v>
      </c>
      <c r="P16" s="381" t="e">
        <f t="shared" si="6"/>
        <v>#REF!</v>
      </c>
      <c r="Q16" s="381" t="e">
        <f t="shared" si="6"/>
        <v>#REF!</v>
      </c>
      <c r="R16" s="381" t="e">
        <f t="shared" si="6"/>
        <v>#REF!</v>
      </c>
      <c r="S16" s="381" t="e">
        <f t="shared" si="6"/>
        <v>#REF!</v>
      </c>
      <c r="T16" s="381" t="e">
        <f t="shared" si="6"/>
        <v>#REF!</v>
      </c>
      <c r="U16" s="381" t="e">
        <f>U14-U15</f>
        <v>#REF!</v>
      </c>
      <c r="V16" s="381" t="e">
        <f>V14-V15</f>
        <v>#REF!</v>
      </c>
      <c r="W16" s="381" t="e">
        <f>W14-W15</f>
        <v>#REF!</v>
      </c>
      <c r="X16" s="381" t="e">
        <f>X14-X15</f>
        <v>#REF!</v>
      </c>
      <c r="Y16" s="381" t="e">
        <f>Y14-Y15</f>
        <v>#REF!</v>
      </c>
    </row>
    <row r="17" spans="2:34" s="353" customFormat="1" ht="14.25" customHeight="1">
      <c r="B17" s="352"/>
      <c r="D17" s="358"/>
      <c r="E17" s="358"/>
      <c r="F17" s="358"/>
      <c r="G17" s="358"/>
      <c r="H17" s="358"/>
      <c r="I17" s="358"/>
      <c r="J17" s="358"/>
      <c r="K17" s="358"/>
      <c r="L17" s="358"/>
      <c r="M17" s="358"/>
      <c r="N17" s="358"/>
      <c r="O17" s="358"/>
      <c r="P17" s="358"/>
      <c r="Q17" s="358"/>
      <c r="R17" s="358"/>
      <c r="S17" s="358"/>
      <c r="T17" s="358"/>
      <c r="U17" s="358"/>
      <c r="V17" s="358"/>
      <c r="W17" s="358"/>
      <c r="X17" s="358"/>
      <c r="Y17" s="358"/>
    </row>
    <row r="18" spans="2:34" s="346" customFormat="1" hidden="1" outlineLevel="1"/>
    <row r="19" spans="2:34" s="353" customFormat="1" hidden="1" outlineLevel="1">
      <c r="B19" s="359"/>
      <c r="C19" s="359"/>
      <c r="D19" s="360"/>
      <c r="E19" s="361" t="s">
        <v>193</v>
      </c>
      <c r="F19" s="361" t="s">
        <v>194</v>
      </c>
      <c r="G19" s="361" t="s">
        <v>165</v>
      </c>
      <c r="H19" s="361" t="s">
        <v>166</v>
      </c>
      <c r="I19" s="361" t="s">
        <v>167</v>
      </c>
      <c r="J19" s="361" t="s">
        <v>168</v>
      </c>
      <c r="K19" s="361" t="s">
        <v>169</v>
      </c>
      <c r="L19" s="361" t="s">
        <v>170</v>
      </c>
      <c r="M19" s="361" t="s">
        <v>171</v>
      </c>
      <c r="N19" s="361" t="s">
        <v>172</v>
      </c>
      <c r="O19" s="361" t="s">
        <v>173</v>
      </c>
      <c r="P19" s="361" t="s">
        <v>173</v>
      </c>
      <c r="Q19" s="361" t="s">
        <v>173</v>
      </c>
      <c r="R19" s="361" t="s">
        <v>173</v>
      </c>
      <c r="S19" s="361" t="s">
        <v>173</v>
      </c>
      <c r="T19" s="361" t="s">
        <v>173</v>
      </c>
      <c r="U19" s="361" t="s">
        <v>173</v>
      </c>
      <c r="V19" s="361" t="s">
        <v>173</v>
      </c>
      <c r="W19" s="361" t="s">
        <v>173</v>
      </c>
      <c r="X19" s="361" t="s">
        <v>173</v>
      </c>
      <c r="Y19" s="361" t="s">
        <v>173</v>
      </c>
      <c r="Z19" s="346"/>
      <c r="AA19" s="346"/>
      <c r="AB19" s="346"/>
      <c r="AC19" s="346"/>
      <c r="AD19" s="346"/>
      <c r="AE19" s="346"/>
      <c r="AF19" s="346"/>
      <c r="AG19" s="346"/>
      <c r="AH19" s="346"/>
    </row>
    <row r="20" spans="2:34" s="362" customFormat="1" hidden="1" outlineLevel="1">
      <c r="B20" s="363"/>
      <c r="C20" s="363"/>
      <c r="D20" s="364"/>
      <c r="E20" s="364"/>
      <c r="F20" s="365">
        <v>1</v>
      </c>
      <c r="G20" s="365">
        <v>2</v>
      </c>
      <c r="H20" s="365">
        <v>3</v>
      </c>
      <c r="I20" s="365">
        <v>4</v>
      </c>
      <c r="J20" s="365">
        <v>5</v>
      </c>
      <c r="K20" s="365">
        <v>6</v>
      </c>
      <c r="L20" s="365">
        <v>7</v>
      </c>
      <c r="M20" s="365">
        <v>8</v>
      </c>
      <c r="N20" s="365">
        <v>9</v>
      </c>
      <c r="O20" s="365">
        <v>10</v>
      </c>
      <c r="P20" s="365">
        <v>11</v>
      </c>
      <c r="Q20" s="365">
        <v>12</v>
      </c>
      <c r="R20" s="365">
        <v>13</v>
      </c>
      <c r="S20" s="365">
        <v>14</v>
      </c>
      <c r="T20" s="365">
        <v>15</v>
      </c>
      <c r="U20" s="365">
        <v>16</v>
      </c>
      <c r="V20" s="365">
        <v>17</v>
      </c>
      <c r="W20" s="365">
        <v>18</v>
      </c>
      <c r="X20" s="365">
        <v>19</v>
      </c>
      <c r="Y20" s="365">
        <v>20</v>
      </c>
      <c r="Z20" s="346"/>
      <c r="AA20" s="346"/>
      <c r="AB20" s="346"/>
      <c r="AC20" s="346"/>
      <c r="AD20" s="346"/>
      <c r="AE20" s="346"/>
      <c r="AF20" s="346"/>
      <c r="AG20" s="346"/>
      <c r="AH20" s="346"/>
    </row>
    <row r="21" spans="2:34" s="328" customFormat="1" ht="14.25" hidden="1" outlineLevel="1">
      <c r="B21" s="325" t="s">
        <v>181</v>
      </c>
      <c r="C21" s="326"/>
      <c r="D21" s="327"/>
      <c r="E21" s="567">
        <f t="shared" ref="E21:Y21" si="7">E14</f>
        <v>0</v>
      </c>
      <c r="F21" s="366" t="e">
        <f t="shared" si="7"/>
        <v>#REF!</v>
      </c>
      <c r="G21" s="366" t="e">
        <f t="shared" si="7"/>
        <v>#REF!</v>
      </c>
      <c r="H21" s="366" t="e">
        <f t="shared" si="7"/>
        <v>#REF!</v>
      </c>
      <c r="I21" s="366" t="e">
        <f t="shared" si="7"/>
        <v>#REF!</v>
      </c>
      <c r="J21" s="366" t="e">
        <f t="shared" si="7"/>
        <v>#REF!</v>
      </c>
      <c r="K21" s="366" t="e">
        <f t="shared" si="7"/>
        <v>#REF!</v>
      </c>
      <c r="L21" s="366" t="e">
        <f t="shared" si="7"/>
        <v>#REF!</v>
      </c>
      <c r="M21" s="366" t="e">
        <f t="shared" si="7"/>
        <v>#REF!</v>
      </c>
      <c r="N21" s="366" t="e">
        <f t="shared" si="7"/>
        <v>#REF!</v>
      </c>
      <c r="O21" s="366" t="e">
        <f t="shared" si="7"/>
        <v>#REF!</v>
      </c>
      <c r="P21" s="366" t="e">
        <f t="shared" si="7"/>
        <v>#REF!</v>
      </c>
      <c r="Q21" s="366" t="e">
        <f t="shared" si="7"/>
        <v>#REF!</v>
      </c>
      <c r="R21" s="366" t="e">
        <f t="shared" si="7"/>
        <v>#REF!</v>
      </c>
      <c r="S21" s="366" t="e">
        <f t="shared" si="7"/>
        <v>#REF!</v>
      </c>
      <c r="T21" s="366" t="e">
        <f t="shared" si="7"/>
        <v>#REF!</v>
      </c>
      <c r="U21" s="366" t="e">
        <f t="shared" si="7"/>
        <v>#REF!</v>
      </c>
      <c r="V21" s="366" t="e">
        <f t="shared" si="7"/>
        <v>#REF!</v>
      </c>
      <c r="W21" s="366" t="e">
        <f t="shared" si="7"/>
        <v>#REF!</v>
      </c>
      <c r="X21" s="366" t="e">
        <f t="shared" si="7"/>
        <v>#REF!</v>
      </c>
      <c r="Y21" s="366" t="e">
        <f t="shared" si="7"/>
        <v>#REF!</v>
      </c>
      <c r="Z21" s="346"/>
      <c r="AA21" s="346"/>
      <c r="AB21" s="346"/>
      <c r="AC21" s="346"/>
      <c r="AD21" s="346"/>
      <c r="AE21" s="346"/>
      <c r="AF21" s="346"/>
      <c r="AG21" s="346"/>
      <c r="AH21" s="346"/>
    </row>
    <row r="22" spans="2:34" s="328" customFormat="1" ht="14.25" hidden="1" outlineLevel="1">
      <c r="B22" s="329" t="s">
        <v>182</v>
      </c>
      <c r="C22" s="330"/>
      <c r="D22" s="331"/>
      <c r="E22" s="568">
        <f>IF(E20&lt;=6,0,IF(E21-SUM(D22)&lt;0,D23,IF(E21-SUM(D22:D23)&gt;0,0,ABS(E21-SUM(D22:D23)))))</f>
        <v>0</v>
      </c>
      <c r="F22" s="332">
        <f>IF(F20&lt;=6,0,IF(F21-SUM(E22)&lt;0,E23,IF(F21-SUM(E22:E23)&gt;0,0,ABS(F21-SUM(E22:E23)))))</f>
        <v>0</v>
      </c>
      <c r="G22" s="332">
        <f t="shared" ref="G22:Y22" si="8">IF(G20&lt;=6,0,IF(G21-SUM(F22:F22)&lt;0,F23,IF(G21-SUM(F22:F23)&gt;0,0,ABS(G21-SUM(F22:F23)))))</f>
        <v>0</v>
      </c>
      <c r="H22" s="332">
        <f t="shared" si="8"/>
        <v>0</v>
      </c>
      <c r="I22" s="332">
        <f t="shared" si="8"/>
        <v>0</v>
      </c>
      <c r="J22" s="333">
        <f t="shared" si="8"/>
        <v>0</v>
      </c>
      <c r="K22" s="332">
        <f t="shared" si="8"/>
        <v>0</v>
      </c>
      <c r="L22" s="332" t="e">
        <f t="shared" si="8"/>
        <v>#REF!</v>
      </c>
      <c r="M22" s="332" t="e">
        <f t="shared" si="8"/>
        <v>#REF!</v>
      </c>
      <c r="N22" s="332" t="e">
        <f t="shared" si="8"/>
        <v>#REF!</v>
      </c>
      <c r="O22" s="332" t="e">
        <f t="shared" si="8"/>
        <v>#REF!</v>
      </c>
      <c r="P22" s="332" t="e">
        <f t="shared" si="8"/>
        <v>#REF!</v>
      </c>
      <c r="Q22" s="332" t="e">
        <f t="shared" si="8"/>
        <v>#REF!</v>
      </c>
      <c r="R22" s="332" t="e">
        <f t="shared" si="8"/>
        <v>#REF!</v>
      </c>
      <c r="S22" s="332" t="e">
        <f t="shared" si="8"/>
        <v>#REF!</v>
      </c>
      <c r="T22" s="332" t="e">
        <f t="shared" si="8"/>
        <v>#REF!</v>
      </c>
      <c r="U22" s="332" t="e">
        <f t="shared" si="8"/>
        <v>#REF!</v>
      </c>
      <c r="V22" s="332" t="e">
        <f t="shared" si="8"/>
        <v>#REF!</v>
      </c>
      <c r="W22" s="332" t="e">
        <f t="shared" si="8"/>
        <v>#REF!</v>
      </c>
      <c r="X22" s="332" t="e">
        <f t="shared" si="8"/>
        <v>#REF!</v>
      </c>
      <c r="Y22" s="332" t="e">
        <f t="shared" si="8"/>
        <v>#REF!</v>
      </c>
      <c r="Z22" s="346"/>
      <c r="AA22" s="346"/>
      <c r="AB22" s="346"/>
      <c r="AC22" s="346"/>
      <c r="AD22" s="346"/>
      <c r="AE22" s="346"/>
      <c r="AF22" s="346"/>
      <c r="AG22" s="346"/>
      <c r="AH22" s="346"/>
    </row>
    <row r="23" spans="2:34" s="328" customFormat="1" ht="14.25" hidden="1" outlineLevel="1">
      <c r="B23" s="334" t="s">
        <v>183</v>
      </c>
      <c r="D23" s="335"/>
      <c r="E23" s="569">
        <f t="shared" ref="E23:Y23" si="9">IF(E20&lt;=5,0,IF(E21-SUM(D22:D23)&lt;0,D24,IF(E21-SUM(D22:D24)&gt;0,0,ABS(E21-SUM(D22:D24)))))</f>
        <v>0</v>
      </c>
      <c r="F23" s="336">
        <f t="shared" si="9"/>
        <v>0</v>
      </c>
      <c r="G23" s="337">
        <f t="shared" si="9"/>
        <v>0</v>
      </c>
      <c r="H23" s="336">
        <f t="shared" si="9"/>
        <v>0</v>
      </c>
      <c r="I23" s="337">
        <f t="shared" si="9"/>
        <v>0</v>
      </c>
      <c r="J23" s="336">
        <f t="shared" si="9"/>
        <v>0</v>
      </c>
      <c r="K23" s="336" t="e">
        <f t="shared" si="9"/>
        <v>#REF!</v>
      </c>
      <c r="L23" s="336" t="e">
        <f t="shared" si="9"/>
        <v>#REF!</v>
      </c>
      <c r="M23" s="336" t="e">
        <f t="shared" si="9"/>
        <v>#REF!</v>
      </c>
      <c r="N23" s="336" t="e">
        <f t="shared" si="9"/>
        <v>#REF!</v>
      </c>
      <c r="O23" s="336" t="e">
        <f t="shared" si="9"/>
        <v>#REF!</v>
      </c>
      <c r="P23" s="336" t="e">
        <f t="shared" si="9"/>
        <v>#REF!</v>
      </c>
      <c r="Q23" s="336" t="e">
        <f t="shared" si="9"/>
        <v>#REF!</v>
      </c>
      <c r="R23" s="336" t="e">
        <f t="shared" si="9"/>
        <v>#REF!</v>
      </c>
      <c r="S23" s="336" t="e">
        <f t="shared" si="9"/>
        <v>#REF!</v>
      </c>
      <c r="T23" s="336" t="e">
        <f t="shared" si="9"/>
        <v>#REF!</v>
      </c>
      <c r="U23" s="336" t="e">
        <f t="shared" si="9"/>
        <v>#REF!</v>
      </c>
      <c r="V23" s="336" t="e">
        <f t="shared" si="9"/>
        <v>#REF!</v>
      </c>
      <c r="W23" s="336" t="e">
        <f t="shared" si="9"/>
        <v>#REF!</v>
      </c>
      <c r="X23" s="336" t="e">
        <f t="shared" si="9"/>
        <v>#REF!</v>
      </c>
      <c r="Y23" s="336" t="e">
        <f t="shared" si="9"/>
        <v>#REF!</v>
      </c>
      <c r="Z23" s="346"/>
      <c r="AA23" s="346"/>
      <c r="AB23" s="346"/>
      <c r="AC23" s="346"/>
      <c r="AD23" s="346"/>
      <c r="AE23" s="346"/>
      <c r="AF23" s="346"/>
      <c r="AG23" s="346"/>
      <c r="AH23" s="346"/>
    </row>
    <row r="24" spans="2:34" s="328" customFormat="1" ht="14.25" hidden="1" outlineLevel="1">
      <c r="B24" s="334" t="s">
        <v>184</v>
      </c>
      <c r="D24" s="335"/>
      <c r="E24" s="569">
        <f t="shared" ref="E24:Y24" si="10">IF(E20&lt;=4,0,IF(E21-SUM(D22:D24)&lt;0,D25,IF(E21-SUM(D22:D25)&gt;0,0,ABS(E21-SUM(D22:D25)))))</f>
        <v>0</v>
      </c>
      <c r="F24" s="336">
        <f t="shared" si="10"/>
        <v>0</v>
      </c>
      <c r="G24" s="336">
        <f t="shared" si="10"/>
        <v>0</v>
      </c>
      <c r="H24" s="336">
        <f t="shared" si="10"/>
        <v>0</v>
      </c>
      <c r="I24" s="336">
        <f t="shared" si="10"/>
        <v>0</v>
      </c>
      <c r="J24" s="336" t="e">
        <f t="shared" si="10"/>
        <v>#REF!</v>
      </c>
      <c r="K24" s="336" t="e">
        <f t="shared" si="10"/>
        <v>#REF!</v>
      </c>
      <c r="L24" s="336" t="e">
        <f t="shared" si="10"/>
        <v>#REF!</v>
      </c>
      <c r="M24" s="336" t="e">
        <f t="shared" si="10"/>
        <v>#REF!</v>
      </c>
      <c r="N24" s="336" t="e">
        <f t="shared" si="10"/>
        <v>#REF!</v>
      </c>
      <c r="O24" s="336" t="e">
        <f t="shared" si="10"/>
        <v>#REF!</v>
      </c>
      <c r="P24" s="336" t="e">
        <f t="shared" si="10"/>
        <v>#REF!</v>
      </c>
      <c r="Q24" s="336" t="e">
        <f t="shared" si="10"/>
        <v>#REF!</v>
      </c>
      <c r="R24" s="336" t="e">
        <f t="shared" si="10"/>
        <v>#REF!</v>
      </c>
      <c r="S24" s="336" t="e">
        <f t="shared" si="10"/>
        <v>#REF!</v>
      </c>
      <c r="T24" s="336" t="e">
        <f t="shared" si="10"/>
        <v>#REF!</v>
      </c>
      <c r="U24" s="336" t="e">
        <f t="shared" si="10"/>
        <v>#REF!</v>
      </c>
      <c r="V24" s="336" t="e">
        <f t="shared" si="10"/>
        <v>#REF!</v>
      </c>
      <c r="W24" s="336" t="e">
        <f t="shared" si="10"/>
        <v>#REF!</v>
      </c>
      <c r="X24" s="336" t="e">
        <f t="shared" si="10"/>
        <v>#REF!</v>
      </c>
      <c r="Y24" s="336" t="e">
        <f t="shared" si="10"/>
        <v>#REF!</v>
      </c>
      <c r="Z24" s="346"/>
      <c r="AA24" s="346"/>
      <c r="AB24" s="346"/>
      <c r="AC24" s="346"/>
      <c r="AD24" s="346"/>
      <c r="AE24" s="346"/>
      <c r="AF24" s="346"/>
      <c r="AG24" s="346"/>
      <c r="AH24" s="346"/>
    </row>
    <row r="25" spans="2:34" s="328" customFormat="1" ht="14.25" hidden="1" outlineLevel="1">
      <c r="B25" s="334" t="s">
        <v>185</v>
      </c>
      <c r="D25" s="335"/>
      <c r="E25" s="569">
        <f t="shared" ref="E25:Y25" si="11">IF(E20&lt;=3,0,IF(E21-SUM(D22:D25)&lt;0,D26,IF(E21-SUM(D22:D26)&gt;0,0,ABS(E21-SUM(D22:D26)))))</f>
        <v>0</v>
      </c>
      <c r="F25" s="336">
        <f t="shared" si="11"/>
        <v>0</v>
      </c>
      <c r="G25" s="336">
        <f t="shared" si="11"/>
        <v>0</v>
      </c>
      <c r="H25" s="336">
        <f t="shared" si="11"/>
        <v>0</v>
      </c>
      <c r="I25" s="336" t="e">
        <f t="shared" si="11"/>
        <v>#REF!</v>
      </c>
      <c r="J25" s="336" t="e">
        <f t="shared" si="11"/>
        <v>#REF!</v>
      </c>
      <c r="K25" s="336" t="e">
        <f t="shared" si="11"/>
        <v>#REF!</v>
      </c>
      <c r="L25" s="336" t="e">
        <f t="shared" si="11"/>
        <v>#REF!</v>
      </c>
      <c r="M25" s="336" t="e">
        <f t="shared" si="11"/>
        <v>#REF!</v>
      </c>
      <c r="N25" s="336" t="e">
        <f t="shared" si="11"/>
        <v>#REF!</v>
      </c>
      <c r="O25" s="336" t="e">
        <f t="shared" si="11"/>
        <v>#REF!</v>
      </c>
      <c r="P25" s="336" t="e">
        <f t="shared" si="11"/>
        <v>#REF!</v>
      </c>
      <c r="Q25" s="336" t="e">
        <f t="shared" si="11"/>
        <v>#REF!</v>
      </c>
      <c r="R25" s="336" t="e">
        <f t="shared" si="11"/>
        <v>#REF!</v>
      </c>
      <c r="S25" s="336" t="e">
        <f t="shared" si="11"/>
        <v>#REF!</v>
      </c>
      <c r="T25" s="336" t="e">
        <f t="shared" si="11"/>
        <v>#REF!</v>
      </c>
      <c r="U25" s="336" t="e">
        <f t="shared" si="11"/>
        <v>#REF!</v>
      </c>
      <c r="V25" s="336" t="e">
        <f t="shared" si="11"/>
        <v>#REF!</v>
      </c>
      <c r="W25" s="336" t="e">
        <f t="shared" si="11"/>
        <v>#REF!</v>
      </c>
      <c r="X25" s="336" t="e">
        <f t="shared" si="11"/>
        <v>#REF!</v>
      </c>
      <c r="Y25" s="336" t="e">
        <f t="shared" si="11"/>
        <v>#REF!</v>
      </c>
      <c r="Z25" s="346"/>
      <c r="AA25" s="346"/>
      <c r="AB25" s="346"/>
      <c r="AC25" s="346"/>
      <c r="AD25" s="346"/>
      <c r="AE25" s="346"/>
      <c r="AF25" s="346"/>
      <c r="AG25" s="346"/>
      <c r="AH25" s="346"/>
    </row>
    <row r="26" spans="2:34" s="328" customFormat="1" ht="14.25" hidden="1" outlineLevel="1">
      <c r="B26" s="334" t="s">
        <v>186</v>
      </c>
      <c r="D26" s="335"/>
      <c r="E26" s="569">
        <f t="shared" ref="E26:Y26" si="12">IF(E20&lt;=2,0,IF(E21-SUM(D22:D26)&lt;0,D27,IF(E21-SUM(D22:D27)&gt;0,0,ABS(E21-SUM(D22:D27)))))</f>
        <v>0</v>
      </c>
      <c r="F26" s="336">
        <f t="shared" si="12"/>
        <v>0</v>
      </c>
      <c r="G26" s="336">
        <f t="shared" si="12"/>
        <v>0</v>
      </c>
      <c r="H26" s="336" t="e">
        <f t="shared" si="12"/>
        <v>#REF!</v>
      </c>
      <c r="I26" s="336" t="e">
        <f t="shared" si="12"/>
        <v>#REF!</v>
      </c>
      <c r="J26" s="336" t="e">
        <f t="shared" si="12"/>
        <v>#REF!</v>
      </c>
      <c r="K26" s="336" t="e">
        <f t="shared" si="12"/>
        <v>#REF!</v>
      </c>
      <c r="L26" s="336" t="e">
        <f t="shared" si="12"/>
        <v>#REF!</v>
      </c>
      <c r="M26" s="336" t="e">
        <f t="shared" si="12"/>
        <v>#REF!</v>
      </c>
      <c r="N26" s="336" t="e">
        <f t="shared" si="12"/>
        <v>#REF!</v>
      </c>
      <c r="O26" s="336" t="e">
        <f t="shared" si="12"/>
        <v>#REF!</v>
      </c>
      <c r="P26" s="336" t="e">
        <f t="shared" si="12"/>
        <v>#REF!</v>
      </c>
      <c r="Q26" s="336" t="e">
        <f t="shared" si="12"/>
        <v>#REF!</v>
      </c>
      <c r="R26" s="336" t="e">
        <f t="shared" si="12"/>
        <v>#REF!</v>
      </c>
      <c r="S26" s="336" t="e">
        <f t="shared" si="12"/>
        <v>#REF!</v>
      </c>
      <c r="T26" s="336" t="e">
        <f t="shared" si="12"/>
        <v>#REF!</v>
      </c>
      <c r="U26" s="336" t="e">
        <f t="shared" si="12"/>
        <v>#REF!</v>
      </c>
      <c r="V26" s="336" t="e">
        <f t="shared" si="12"/>
        <v>#REF!</v>
      </c>
      <c r="W26" s="336" t="e">
        <f t="shared" si="12"/>
        <v>#REF!</v>
      </c>
      <c r="X26" s="336" t="e">
        <f t="shared" si="12"/>
        <v>#REF!</v>
      </c>
      <c r="Y26" s="336" t="e">
        <f t="shared" si="12"/>
        <v>#REF!</v>
      </c>
      <c r="Z26" s="346"/>
      <c r="AA26" s="346"/>
      <c r="AB26" s="346"/>
      <c r="AC26" s="346"/>
      <c r="AD26" s="346"/>
      <c r="AE26" s="346"/>
      <c r="AF26" s="346"/>
      <c r="AG26" s="346"/>
      <c r="AH26" s="346"/>
    </row>
    <row r="27" spans="2:34" s="328" customFormat="1" ht="14.25" hidden="1" outlineLevel="1">
      <c r="B27" s="334" t="s">
        <v>187</v>
      </c>
      <c r="D27" s="335"/>
      <c r="E27" s="569">
        <f t="shared" ref="E27:Y27" si="13">IF(E20&lt;=1,0,IF(E21-SUM(D22:D27)&lt;0,D28,IF(E21-SUM(D22:D28)&gt;0,0,ABS(E21-SUM(D22:D28)))))</f>
        <v>0</v>
      </c>
      <c r="F27" s="336">
        <f t="shared" si="13"/>
        <v>0</v>
      </c>
      <c r="G27" s="336" t="e">
        <f t="shared" si="13"/>
        <v>#REF!</v>
      </c>
      <c r="H27" s="336" t="e">
        <f t="shared" si="13"/>
        <v>#REF!</v>
      </c>
      <c r="I27" s="336" t="e">
        <f t="shared" si="13"/>
        <v>#REF!</v>
      </c>
      <c r="J27" s="336" t="e">
        <f t="shared" si="13"/>
        <v>#REF!</v>
      </c>
      <c r="K27" s="336" t="e">
        <f t="shared" si="13"/>
        <v>#REF!</v>
      </c>
      <c r="L27" s="336" t="e">
        <f t="shared" si="13"/>
        <v>#REF!</v>
      </c>
      <c r="M27" s="336" t="e">
        <f t="shared" si="13"/>
        <v>#REF!</v>
      </c>
      <c r="N27" s="336" t="e">
        <f t="shared" si="13"/>
        <v>#REF!</v>
      </c>
      <c r="O27" s="336" t="e">
        <f t="shared" si="13"/>
        <v>#REF!</v>
      </c>
      <c r="P27" s="336" t="e">
        <f t="shared" si="13"/>
        <v>#REF!</v>
      </c>
      <c r="Q27" s="336" t="e">
        <f t="shared" si="13"/>
        <v>#REF!</v>
      </c>
      <c r="R27" s="336" t="e">
        <f t="shared" si="13"/>
        <v>#REF!</v>
      </c>
      <c r="S27" s="336" t="e">
        <f t="shared" si="13"/>
        <v>#REF!</v>
      </c>
      <c r="T27" s="336" t="e">
        <f t="shared" si="13"/>
        <v>#REF!</v>
      </c>
      <c r="U27" s="336" t="e">
        <f t="shared" si="13"/>
        <v>#REF!</v>
      </c>
      <c r="V27" s="336" t="e">
        <f t="shared" si="13"/>
        <v>#REF!</v>
      </c>
      <c r="W27" s="336" t="e">
        <f t="shared" si="13"/>
        <v>#REF!</v>
      </c>
      <c r="X27" s="336" t="e">
        <f t="shared" si="13"/>
        <v>#REF!</v>
      </c>
      <c r="Y27" s="336" t="e">
        <f t="shared" si="13"/>
        <v>#REF!</v>
      </c>
      <c r="Z27" s="346"/>
      <c r="AA27" s="346"/>
      <c r="AB27" s="346"/>
      <c r="AC27" s="346"/>
      <c r="AD27" s="346"/>
      <c r="AE27" s="346"/>
      <c r="AF27" s="346"/>
      <c r="AG27" s="346"/>
      <c r="AH27" s="346"/>
    </row>
    <row r="28" spans="2:34" s="328" customFormat="1" ht="15" hidden="1" outlineLevel="1" thickBot="1">
      <c r="B28" s="338" t="s">
        <v>188</v>
      </c>
      <c r="C28" s="339"/>
      <c r="D28" s="340"/>
      <c r="E28" s="570">
        <f t="shared" ref="E28:Y28" si="14">IF(E21&lt;0,ABS(E21),0)</f>
        <v>0</v>
      </c>
      <c r="F28" s="341" t="e">
        <f t="shared" si="14"/>
        <v>#REF!</v>
      </c>
      <c r="G28" s="341" t="e">
        <f t="shared" si="14"/>
        <v>#REF!</v>
      </c>
      <c r="H28" s="341" t="e">
        <f t="shared" si="14"/>
        <v>#REF!</v>
      </c>
      <c r="I28" s="341" t="e">
        <f t="shared" si="14"/>
        <v>#REF!</v>
      </c>
      <c r="J28" s="341" t="e">
        <f t="shared" si="14"/>
        <v>#REF!</v>
      </c>
      <c r="K28" s="341" t="e">
        <f t="shared" si="14"/>
        <v>#REF!</v>
      </c>
      <c r="L28" s="341" t="e">
        <f t="shared" si="14"/>
        <v>#REF!</v>
      </c>
      <c r="M28" s="341" t="e">
        <f t="shared" si="14"/>
        <v>#REF!</v>
      </c>
      <c r="N28" s="341" t="e">
        <f t="shared" si="14"/>
        <v>#REF!</v>
      </c>
      <c r="O28" s="341" t="e">
        <f t="shared" si="14"/>
        <v>#REF!</v>
      </c>
      <c r="P28" s="341" t="e">
        <f t="shared" si="14"/>
        <v>#REF!</v>
      </c>
      <c r="Q28" s="341" t="e">
        <f t="shared" si="14"/>
        <v>#REF!</v>
      </c>
      <c r="R28" s="341" t="e">
        <f t="shared" si="14"/>
        <v>#REF!</v>
      </c>
      <c r="S28" s="341" t="e">
        <f t="shared" si="14"/>
        <v>#REF!</v>
      </c>
      <c r="T28" s="341" t="e">
        <f t="shared" si="14"/>
        <v>#REF!</v>
      </c>
      <c r="U28" s="341" t="e">
        <f t="shared" si="14"/>
        <v>#REF!</v>
      </c>
      <c r="V28" s="341" t="e">
        <f t="shared" si="14"/>
        <v>#REF!</v>
      </c>
      <c r="W28" s="341" t="e">
        <f t="shared" si="14"/>
        <v>#REF!</v>
      </c>
      <c r="X28" s="341" t="e">
        <f t="shared" si="14"/>
        <v>#REF!</v>
      </c>
      <c r="Y28" s="341" t="e">
        <f t="shared" si="14"/>
        <v>#REF!</v>
      </c>
      <c r="Z28" s="346"/>
      <c r="AA28" s="346"/>
      <c r="AB28" s="346"/>
      <c r="AC28" s="346"/>
      <c r="AD28" s="346"/>
      <c r="AE28" s="346"/>
      <c r="AF28" s="346"/>
      <c r="AG28" s="346"/>
      <c r="AH28" s="346"/>
    </row>
    <row r="29" spans="2:34" s="328" customFormat="1" ht="15.75" hidden="1" outlineLevel="1" thickTop="1" thickBot="1">
      <c r="B29" s="338" t="s">
        <v>189</v>
      </c>
      <c r="D29" s="340"/>
      <c r="E29" s="571">
        <f>IF(E21-SUM(C22:C28)&lt;0,0,E21-SUM(C22:C28))</f>
        <v>0</v>
      </c>
      <c r="F29" s="367" t="e">
        <f t="shared" ref="F29:Y29" si="15">IF(F21-SUM(E22:E28)&lt;0,0,F21-SUM(E22:E28))</f>
        <v>#REF!</v>
      </c>
      <c r="G29" s="368" t="e">
        <f t="shared" si="15"/>
        <v>#REF!</v>
      </c>
      <c r="H29" s="368" t="e">
        <f t="shared" si="15"/>
        <v>#REF!</v>
      </c>
      <c r="I29" s="368" t="e">
        <f t="shared" si="15"/>
        <v>#REF!</v>
      </c>
      <c r="J29" s="369" t="e">
        <f t="shared" si="15"/>
        <v>#REF!</v>
      </c>
      <c r="K29" s="370" t="e">
        <f t="shared" si="15"/>
        <v>#REF!</v>
      </c>
      <c r="L29" s="367" t="e">
        <f t="shared" si="15"/>
        <v>#REF!</v>
      </c>
      <c r="M29" s="369" t="e">
        <f t="shared" si="15"/>
        <v>#REF!</v>
      </c>
      <c r="N29" s="369" t="e">
        <f t="shared" si="15"/>
        <v>#REF!</v>
      </c>
      <c r="O29" s="369" t="e">
        <f t="shared" si="15"/>
        <v>#REF!</v>
      </c>
      <c r="P29" s="369" t="e">
        <f t="shared" si="15"/>
        <v>#REF!</v>
      </c>
      <c r="Q29" s="369" t="e">
        <f t="shared" si="15"/>
        <v>#REF!</v>
      </c>
      <c r="R29" s="369" t="e">
        <f t="shared" si="15"/>
        <v>#REF!</v>
      </c>
      <c r="S29" s="369" t="e">
        <f t="shared" si="15"/>
        <v>#REF!</v>
      </c>
      <c r="T29" s="369" t="e">
        <f t="shared" si="15"/>
        <v>#REF!</v>
      </c>
      <c r="U29" s="369" t="e">
        <f t="shared" si="15"/>
        <v>#REF!</v>
      </c>
      <c r="V29" s="369" t="e">
        <f t="shared" si="15"/>
        <v>#REF!</v>
      </c>
      <c r="W29" s="369" t="e">
        <f t="shared" si="15"/>
        <v>#REF!</v>
      </c>
      <c r="X29" s="369" t="e">
        <f t="shared" si="15"/>
        <v>#REF!</v>
      </c>
      <c r="Y29" s="369" t="e">
        <f t="shared" si="15"/>
        <v>#REF!</v>
      </c>
      <c r="Z29" s="346"/>
      <c r="AA29" s="346"/>
      <c r="AB29" s="346"/>
      <c r="AC29" s="346"/>
      <c r="AD29" s="346"/>
      <c r="AE29" s="346"/>
      <c r="AF29" s="346"/>
      <c r="AG29" s="346"/>
      <c r="AH29" s="346"/>
    </row>
    <row r="30" spans="2:34" s="328" customFormat="1" ht="15" hidden="1" outlineLevel="1" thickTop="1">
      <c r="B30" s="342" t="s">
        <v>232</v>
      </c>
      <c r="C30" s="343">
        <f>C15</f>
        <v>0.4</v>
      </c>
      <c r="D30" s="572"/>
      <c r="E30" s="573">
        <f t="shared" ref="E30:Y30" si="16">E29*$C$30</f>
        <v>0</v>
      </c>
      <c r="F30" s="344" t="e">
        <f t="shared" si="16"/>
        <v>#REF!</v>
      </c>
      <c r="G30" s="344" t="e">
        <f t="shared" si="16"/>
        <v>#REF!</v>
      </c>
      <c r="H30" s="344" t="e">
        <f t="shared" si="16"/>
        <v>#REF!</v>
      </c>
      <c r="I30" s="344" t="e">
        <f t="shared" si="16"/>
        <v>#REF!</v>
      </c>
      <c r="J30" s="344" t="e">
        <f t="shared" si="16"/>
        <v>#REF!</v>
      </c>
      <c r="K30" s="344" t="e">
        <f t="shared" si="16"/>
        <v>#REF!</v>
      </c>
      <c r="L30" s="344" t="e">
        <f t="shared" si="16"/>
        <v>#REF!</v>
      </c>
      <c r="M30" s="344" t="e">
        <f t="shared" si="16"/>
        <v>#REF!</v>
      </c>
      <c r="N30" s="344" t="e">
        <f t="shared" si="16"/>
        <v>#REF!</v>
      </c>
      <c r="O30" s="344" t="e">
        <f t="shared" si="16"/>
        <v>#REF!</v>
      </c>
      <c r="P30" s="344" t="e">
        <f t="shared" si="16"/>
        <v>#REF!</v>
      </c>
      <c r="Q30" s="344" t="e">
        <f t="shared" si="16"/>
        <v>#REF!</v>
      </c>
      <c r="R30" s="344" t="e">
        <f t="shared" si="16"/>
        <v>#REF!</v>
      </c>
      <c r="S30" s="344" t="e">
        <f t="shared" si="16"/>
        <v>#REF!</v>
      </c>
      <c r="T30" s="344" t="e">
        <f t="shared" si="16"/>
        <v>#REF!</v>
      </c>
      <c r="U30" s="344" t="e">
        <f t="shared" si="16"/>
        <v>#REF!</v>
      </c>
      <c r="V30" s="344" t="e">
        <f t="shared" si="16"/>
        <v>#REF!</v>
      </c>
      <c r="W30" s="344" t="e">
        <f t="shared" si="16"/>
        <v>#REF!</v>
      </c>
      <c r="X30" s="344" t="e">
        <f t="shared" si="16"/>
        <v>#REF!</v>
      </c>
      <c r="Y30" s="344" t="e">
        <f t="shared" si="16"/>
        <v>#REF!</v>
      </c>
      <c r="Z30" s="346"/>
      <c r="AA30" s="346"/>
      <c r="AB30" s="346"/>
      <c r="AC30" s="346"/>
      <c r="AD30" s="346"/>
      <c r="AE30" s="346"/>
      <c r="AF30" s="346"/>
      <c r="AG30" s="346"/>
      <c r="AH30" s="346"/>
    </row>
    <row r="31" spans="2:34" s="346" customFormat="1" hidden="1" outlineLevel="1"/>
    <row r="32" spans="2:34" s="353" customFormat="1" ht="14.25" customHeight="1" collapsed="1">
      <c r="B32" s="352"/>
      <c r="D32" s="358"/>
      <c r="E32" s="358"/>
      <c r="F32" s="358"/>
      <c r="G32" s="358"/>
      <c r="H32" s="358"/>
      <c r="I32" s="358"/>
      <c r="J32" s="358"/>
      <c r="K32" s="358"/>
      <c r="L32" s="358"/>
      <c r="M32" s="358"/>
      <c r="N32" s="358"/>
      <c r="O32" s="358"/>
      <c r="P32" s="358"/>
      <c r="Q32" s="358"/>
      <c r="R32" s="358"/>
      <c r="S32" s="358"/>
      <c r="T32" s="358"/>
      <c r="U32" s="358"/>
      <c r="V32" s="358"/>
      <c r="W32" s="358"/>
      <c r="X32" s="358"/>
      <c r="Y32" s="358"/>
    </row>
    <row r="33" spans="1:25" s="346" customFormat="1">
      <c r="A33" s="347" t="s">
        <v>190</v>
      </c>
    </row>
    <row r="34" spans="1:25" s="316" customFormat="1">
      <c r="A34" s="353"/>
      <c r="B34" s="548"/>
      <c r="C34" s="345"/>
      <c r="D34" s="318" t="s">
        <v>33</v>
      </c>
      <c r="E34" s="318"/>
      <c r="F34" s="319" t="s">
        <v>347</v>
      </c>
      <c r="G34" s="319" t="s">
        <v>348</v>
      </c>
      <c r="H34" s="319" t="s">
        <v>167</v>
      </c>
      <c r="I34" s="319" t="s">
        <v>168</v>
      </c>
      <c r="J34" s="319" t="s">
        <v>169</v>
      </c>
      <c r="K34" s="319" t="s">
        <v>170</v>
      </c>
      <c r="L34" s="319" t="s">
        <v>171</v>
      </c>
      <c r="M34" s="319" t="s">
        <v>172</v>
      </c>
      <c r="N34" s="319" t="s">
        <v>173</v>
      </c>
      <c r="O34" s="319" t="s">
        <v>236</v>
      </c>
      <c r="P34" s="319" t="s">
        <v>334</v>
      </c>
      <c r="Q34" s="319" t="s">
        <v>335</v>
      </c>
      <c r="R34" s="319" t="s">
        <v>336</v>
      </c>
      <c r="S34" s="319" t="s">
        <v>337</v>
      </c>
      <c r="T34" s="319" t="s">
        <v>338</v>
      </c>
      <c r="U34" s="319" t="s">
        <v>339</v>
      </c>
      <c r="V34" s="319" t="s">
        <v>340</v>
      </c>
      <c r="W34" s="319" t="s">
        <v>341</v>
      </c>
      <c r="X34" s="319" t="s">
        <v>342</v>
      </c>
      <c r="Y34" s="319" t="s">
        <v>235</v>
      </c>
    </row>
    <row r="35" spans="1:25" s="320" customFormat="1" ht="11.25">
      <c r="A35" s="362"/>
      <c r="B35" s="401"/>
      <c r="C35" s="324"/>
      <c r="D35" s="322"/>
      <c r="E35" s="574"/>
      <c r="F35" s="323">
        <f t="shared" ref="F35:Y35" si="17">F5</f>
        <v>1</v>
      </c>
      <c r="G35" s="323">
        <f t="shared" si="17"/>
        <v>2</v>
      </c>
      <c r="H35" s="323">
        <f t="shared" si="17"/>
        <v>3</v>
      </c>
      <c r="I35" s="323">
        <f t="shared" si="17"/>
        <v>4</v>
      </c>
      <c r="J35" s="323">
        <f t="shared" si="17"/>
        <v>5</v>
      </c>
      <c r="K35" s="323">
        <f t="shared" si="17"/>
        <v>6</v>
      </c>
      <c r="L35" s="323">
        <f t="shared" si="17"/>
        <v>7</v>
      </c>
      <c r="M35" s="323">
        <f t="shared" si="17"/>
        <v>8</v>
      </c>
      <c r="N35" s="323">
        <f t="shared" si="17"/>
        <v>9</v>
      </c>
      <c r="O35" s="323">
        <f t="shared" si="17"/>
        <v>10</v>
      </c>
      <c r="P35" s="323">
        <f t="shared" si="17"/>
        <v>11</v>
      </c>
      <c r="Q35" s="323">
        <f t="shared" si="17"/>
        <v>12</v>
      </c>
      <c r="R35" s="323">
        <f t="shared" si="17"/>
        <v>13</v>
      </c>
      <c r="S35" s="323">
        <f t="shared" si="17"/>
        <v>14</v>
      </c>
      <c r="T35" s="323">
        <f t="shared" si="17"/>
        <v>15</v>
      </c>
      <c r="U35" s="323">
        <f t="shared" si="17"/>
        <v>16</v>
      </c>
      <c r="V35" s="323">
        <f t="shared" si="17"/>
        <v>17</v>
      </c>
      <c r="W35" s="323">
        <f t="shared" si="17"/>
        <v>18</v>
      </c>
      <c r="X35" s="323">
        <f t="shared" si="17"/>
        <v>19</v>
      </c>
      <c r="Y35" s="323">
        <f t="shared" si="17"/>
        <v>20</v>
      </c>
    </row>
    <row r="36" spans="1:25" s="346" customFormat="1">
      <c r="A36" s="347"/>
      <c r="B36" s="549" t="s">
        <v>349</v>
      </c>
      <c r="C36" s="348"/>
      <c r="D36" s="560" t="e">
        <f t="shared" ref="D36:D41" si="18">SUM(F36:Y36)</f>
        <v>#REF!</v>
      </c>
      <c r="E36" s="561"/>
      <c r="F36" s="372" t="e">
        <f t="shared" ref="F36:T36" si="19">SUM(F37:F38)</f>
        <v>#REF!</v>
      </c>
      <c r="G36" s="372" t="e">
        <f t="shared" si="19"/>
        <v>#REF!</v>
      </c>
      <c r="H36" s="372" t="e">
        <f t="shared" si="19"/>
        <v>#REF!</v>
      </c>
      <c r="I36" s="372" t="e">
        <f t="shared" si="19"/>
        <v>#REF!</v>
      </c>
      <c r="J36" s="372" t="e">
        <f t="shared" si="19"/>
        <v>#REF!</v>
      </c>
      <c r="K36" s="372" t="e">
        <f t="shared" si="19"/>
        <v>#REF!</v>
      </c>
      <c r="L36" s="372" t="e">
        <f t="shared" si="19"/>
        <v>#REF!</v>
      </c>
      <c r="M36" s="372" t="e">
        <f t="shared" si="19"/>
        <v>#REF!</v>
      </c>
      <c r="N36" s="372" t="e">
        <f t="shared" si="19"/>
        <v>#REF!</v>
      </c>
      <c r="O36" s="372" t="e">
        <f t="shared" si="19"/>
        <v>#REF!</v>
      </c>
      <c r="P36" s="372" t="e">
        <f t="shared" si="19"/>
        <v>#REF!</v>
      </c>
      <c r="Q36" s="372" t="e">
        <f t="shared" si="19"/>
        <v>#REF!</v>
      </c>
      <c r="R36" s="372" t="e">
        <f t="shared" si="19"/>
        <v>#REF!</v>
      </c>
      <c r="S36" s="372" t="e">
        <f t="shared" si="19"/>
        <v>#REF!</v>
      </c>
      <c r="T36" s="372" t="e">
        <f t="shared" si="19"/>
        <v>#REF!</v>
      </c>
      <c r="U36" s="372" t="e">
        <f>SUM(U37:U38)</f>
        <v>#REF!</v>
      </c>
      <c r="V36" s="372" t="e">
        <f>SUM(V37:V38)</f>
        <v>#REF!</v>
      </c>
      <c r="W36" s="372" t="e">
        <f>SUM(W37:W38)</f>
        <v>#REF!</v>
      </c>
      <c r="X36" s="372" t="e">
        <f>SUM(X37:X38)</f>
        <v>#REF!</v>
      </c>
      <c r="Y36" s="372" t="e">
        <f>SUM(Y37:Y38)</f>
        <v>#REF!</v>
      </c>
    </row>
    <row r="37" spans="1:25" s="346" customFormat="1">
      <c r="A37" s="347"/>
      <c r="B37" s="418" t="s">
        <v>350</v>
      </c>
      <c r="C37" s="349"/>
      <c r="D37" s="563" t="e">
        <f t="shared" si="18"/>
        <v>#REF!</v>
      </c>
      <c r="E37" s="563"/>
      <c r="F37" s="373" t="e">
        <f t="shared" ref="F37:T37" si="20">IF(F16&lt;0,0,F16)</f>
        <v>#REF!</v>
      </c>
      <c r="G37" s="373" t="e">
        <f t="shared" si="20"/>
        <v>#REF!</v>
      </c>
      <c r="H37" s="373" t="e">
        <f t="shared" si="20"/>
        <v>#REF!</v>
      </c>
      <c r="I37" s="373" t="e">
        <f t="shared" si="20"/>
        <v>#REF!</v>
      </c>
      <c r="J37" s="373" t="e">
        <f t="shared" si="20"/>
        <v>#REF!</v>
      </c>
      <c r="K37" s="373" t="e">
        <f t="shared" si="20"/>
        <v>#REF!</v>
      </c>
      <c r="L37" s="373" t="e">
        <f t="shared" si="20"/>
        <v>#REF!</v>
      </c>
      <c r="M37" s="373" t="e">
        <f t="shared" si="20"/>
        <v>#REF!</v>
      </c>
      <c r="N37" s="373" t="e">
        <f t="shared" si="20"/>
        <v>#REF!</v>
      </c>
      <c r="O37" s="373" t="e">
        <f t="shared" si="20"/>
        <v>#REF!</v>
      </c>
      <c r="P37" s="373" t="e">
        <f t="shared" si="20"/>
        <v>#REF!</v>
      </c>
      <c r="Q37" s="373" t="e">
        <f t="shared" si="20"/>
        <v>#REF!</v>
      </c>
      <c r="R37" s="373" t="e">
        <f t="shared" si="20"/>
        <v>#REF!</v>
      </c>
      <c r="S37" s="373" t="e">
        <f t="shared" si="20"/>
        <v>#REF!</v>
      </c>
      <c r="T37" s="373" t="e">
        <f t="shared" si="20"/>
        <v>#REF!</v>
      </c>
      <c r="U37" s="373" t="e">
        <f>IF(U16&lt;0,0,U16)</f>
        <v>#REF!</v>
      </c>
      <c r="V37" s="373" t="e">
        <f>IF(V16&lt;0,0,V16)</f>
        <v>#REF!</v>
      </c>
      <c r="W37" s="373" t="e">
        <f>IF(W16&lt;0,0,W16)</f>
        <v>#REF!</v>
      </c>
      <c r="X37" s="373" t="e">
        <f>IF(X16&lt;0,0,X16)</f>
        <v>#REF!</v>
      </c>
      <c r="Y37" s="373" t="e">
        <f>IF(Y16&lt;0,0,Y16)</f>
        <v>#REF!</v>
      </c>
    </row>
    <row r="38" spans="1:25" s="346" customFormat="1">
      <c r="A38" s="347"/>
      <c r="B38" s="418" t="s">
        <v>191</v>
      </c>
      <c r="C38" s="349"/>
      <c r="D38" s="563" t="e">
        <f t="shared" si="18"/>
        <v>#REF!</v>
      </c>
      <c r="E38" s="563"/>
      <c r="F38" s="373" t="e">
        <f t="shared" ref="F38:T38" si="21">SUM(F39:F41)</f>
        <v>#REF!</v>
      </c>
      <c r="G38" s="373" t="e">
        <f t="shared" si="21"/>
        <v>#REF!</v>
      </c>
      <c r="H38" s="373" t="e">
        <f t="shared" si="21"/>
        <v>#REF!</v>
      </c>
      <c r="I38" s="373" t="e">
        <f t="shared" si="21"/>
        <v>#REF!</v>
      </c>
      <c r="J38" s="373" t="e">
        <f t="shared" si="21"/>
        <v>#REF!</v>
      </c>
      <c r="K38" s="373" t="e">
        <f t="shared" si="21"/>
        <v>#REF!</v>
      </c>
      <c r="L38" s="373" t="e">
        <f t="shared" si="21"/>
        <v>#REF!</v>
      </c>
      <c r="M38" s="373" t="e">
        <f t="shared" si="21"/>
        <v>#REF!</v>
      </c>
      <c r="N38" s="373" t="e">
        <f t="shared" si="21"/>
        <v>#REF!</v>
      </c>
      <c r="O38" s="373" t="e">
        <f t="shared" si="21"/>
        <v>#REF!</v>
      </c>
      <c r="P38" s="373" t="e">
        <f t="shared" si="21"/>
        <v>#REF!</v>
      </c>
      <c r="Q38" s="373" t="e">
        <f t="shared" si="21"/>
        <v>#REF!</v>
      </c>
      <c r="R38" s="373" t="e">
        <f t="shared" si="21"/>
        <v>#REF!</v>
      </c>
      <c r="S38" s="373" t="e">
        <f t="shared" si="21"/>
        <v>#REF!</v>
      </c>
      <c r="T38" s="373" t="e">
        <f t="shared" si="21"/>
        <v>#REF!</v>
      </c>
      <c r="U38" s="373" t="e">
        <f>SUM(U39:U41)</f>
        <v>#REF!</v>
      </c>
      <c r="V38" s="373" t="e">
        <f>SUM(V39:V41)</f>
        <v>#REF!</v>
      </c>
      <c r="W38" s="373" t="e">
        <f>SUM(W39:W41)</f>
        <v>#REF!</v>
      </c>
      <c r="X38" s="373" t="e">
        <f>SUM(X39:X41)</f>
        <v>#REF!</v>
      </c>
      <c r="Y38" s="373" t="e">
        <f>SUM(Y39:Y41)</f>
        <v>#REF!</v>
      </c>
    </row>
    <row r="39" spans="1:25" s="346" customFormat="1" outlineLevel="1">
      <c r="A39" s="347"/>
      <c r="B39" s="418"/>
      <c r="C39" s="575" t="s">
        <v>49</v>
      </c>
      <c r="D39" s="563" t="e">
        <f t="shared" si="18"/>
        <v>#REF!</v>
      </c>
      <c r="E39" s="563"/>
      <c r="F39" s="373" t="e">
        <f>#REF!</f>
        <v>#REF!</v>
      </c>
      <c r="G39" s="373" t="e">
        <f>#REF!</f>
        <v>#REF!</v>
      </c>
      <c r="H39" s="373" t="e">
        <f>#REF!</f>
        <v>#REF!</v>
      </c>
      <c r="I39" s="373" t="e">
        <f>#REF!</f>
        <v>#REF!</v>
      </c>
      <c r="J39" s="373" t="e">
        <f>#REF!</f>
        <v>#REF!</v>
      </c>
      <c r="K39" s="373" t="e">
        <f>#REF!</f>
        <v>#REF!</v>
      </c>
      <c r="L39" s="373" t="e">
        <f>#REF!</f>
        <v>#REF!</v>
      </c>
      <c r="M39" s="373" t="e">
        <f>#REF!</f>
        <v>#REF!</v>
      </c>
      <c r="N39" s="373" t="e">
        <f>#REF!</f>
        <v>#REF!</v>
      </c>
      <c r="O39" s="373" t="e">
        <f>#REF!</f>
        <v>#REF!</v>
      </c>
      <c r="P39" s="373" t="e">
        <f>#REF!</f>
        <v>#REF!</v>
      </c>
      <c r="Q39" s="373" t="e">
        <f>#REF!</f>
        <v>#REF!</v>
      </c>
      <c r="R39" s="373" t="e">
        <f>#REF!</f>
        <v>#REF!</v>
      </c>
      <c r="S39" s="373" t="e">
        <f>#REF!</f>
        <v>#REF!</v>
      </c>
      <c r="T39" s="373" t="e">
        <f>#REF!</f>
        <v>#REF!</v>
      </c>
      <c r="U39" s="373" t="e">
        <f>#REF!</f>
        <v>#REF!</v>
      </c>
      <c r="V39" s="373" t="e">
        <f>#REF!</f>
        <v>#REF!</v>
      </c>
      <c r="W39" s="373" t="e">
        <f>#REF!</f>
        <v>#REF!</v>
      </c>
      <c r="X39" s="373" t="e">
        <f>#REF!</f>
        <v>#REF!</v>
      </c>
      <c r="Y39" s="373" t="e">
        <f>#REF!</f>
        <v>#REF!</v>
      </c>
    </row>
    <row r="40" spans="1:25" s="346" customFormat="1" outlineLevel="1">
      <c r="A40" s="347"/>
      <c r="B40" s="418"/>
      <c r="C40" s="575" t="s">
        <v>53</v>
      </c>
      <c r="D40" s="563" t="e">
        <f t="shared" si="18"/>
        <v>#REF!</v>
      </c>
      <c r="E40" s="563"/>
      <c r="F40" s="373" t="e">
        <f>#REF!</f>
        <v>#REF!</v>
      </c>
      <c r="G40" s="373" t="e">
        <f>#REF!</f>
        <v>#REF!</v>
      </c>
      <c r="H40" s="373" t="e">
        <f>#REF!</f>
        <v>#REF!</v>
      </c>
      <c r="I40" s="373" t="e">
        <f>#REF!</f>
        <v>#REF!</v>
      </c>
      <c r="J40" s="373" t="e">
        <f>#REF!</f>
        <v>#REF!</v>
      </c>
      <c r="K40" s="373" t="e">
        <f>#REF!</f>
        <v>#REF!</v>
      </c>
      <c r="L40" s="373" t="e">
        <f>#REF!</f>
        <v>#REF!</v>
      </c>
      <c r="M40" s="373" t="e">
        <f>#REF!</f>
        <v>#REF!</v>
      </c>
      <c r="N40" s="373" t="e">
        <f>#REF!</f>
        <v>#REF!</v>
      </c>
      <c r="O40" s="373" t="e">
        <f>#REF!</f>
        <v>#REF!</v>
      </c>
      <c r="P40" s="373" t="e">
        <f>#REF!</f>
        <v>#REF!</v>
      </c>
      <c r="Q40" s="373" t="e">
        <f>#REF!</f>
        <v>#REF!</v>
      </c>
      <c r="R40" s="373" t="e">
        <f>#REF!</f>
        <v>#REF!</v>
      </c>
      <c r="S40" s="373" t="e">
        <f>#REF!</f>
        <v>#REF!</v>
      </c>
      <c r="T40" s="373" t="e">
        <f>#REF!</f>
        <v>#REF!</v>
      </c>
      <c r="U40" s="373" t="e">
        <f>#REF!</f>
        <v>#REF!</v>
      </c>
      <c r="V40" s="373" t="e">
        <f>#REF!</f>
        <v>#REF!</v>
      </c>
      <c r="W40" s="373" t="e">
        <f>#REF!</f>
        <v>#REF!</v>
      </c>
      <c r="X40" s="373" t="e">
        <f>#REF!</f>
        <v>#REF!</v>
      </c>
      <c r="Y40" s="373" t="e">
        <f>#REF!</f>
        <v>#REF!</v>
      </c>
    </row>
    <row r="41" spans="1:25" s="346" customFormat="1" outlineLevel="1">
      <c r="A41" s="347"/>
      <c r="B41" s="418"/>
      <c r="C41" s="575" t="s">
        <v>55</v>
      </c>
      <c r="D41" s="563" t="e">
        <f t="shared" si="18"/>
        <v>#REF!</v>
      </c>
      <c r="E41" s="563"/>
      <c r="F41" s="373" t="e">
        <f>#REF!</f>
        <v>#REF!</v>
      </c>
      <c r="G41" s="373" t="e">
        <f>#REF!</f>
        <v>#REF!</v>
      </c>
      <c r="H41" s="373" t="e">
        <f>#REF!</f>
        <v>#REF!</v>
      </c>
      <c r="I41" s="373" t="e">
        <f>#REF!</f>
        <v>#REF!</v>
      </c>
      <c r="J41" s="373" t="e">
        <f>#REF!</f>
        <v>#REF!</v>
      </c>
      <c r="K41" s="373" t="e">
        <f>#REF!</f>
        <v>#REF!</v>
      </c>
      <c r="L41" s="373" t="e">
        <f>#REF!</f>
        <v>#REF!</v>
      </c>
      <c r="M41" s="373" t="e">
        <f>#REF!</f>
        <v>#REF!</v>
      </c>
      <c r="N41" s="373" t="e">
        <f>#REF!</f>
        <v>#REF!</v>
      </c>
      <c r="O41" s="373" t="e">
        <f>#REF!</f>
        <v>#REF!</v>
      </c>
      <c r="P41" s="373" t="e">
        <f>#REF!</f>
        <v>#REF!</v>
      </c>
      <c r="Q41" s="373" t="e">
        <f>#REF!</f>
        <v>#REF!</v>
      </c>
      <c r="R41" s="373" t="e">
        <f>#REF!</f>
        <v>#REF!</v>
      </c>
      <c r="S41" s="373" t="e">
        <f>#REF!</f>
        <v>#REF!</v>
      </c>
      <c r="T41" s="373" t="e">
        <f>#REF!</f>
        <v>#REF!</v>
      </c>
      <c r="U41" s="373" t="e">
        <f>#REF!</f>
        <v>#REF!</v>
      </c>
      <c r="V41" s="373" t="e">
        <f>#REF!</f>
        <v>#REF!</v>
      </c>
      <c r="W41" s="373" t="e">
        <f>#REF!</f>
        <v>#REF!</v>
      </c>
      <c r="X41" s="373" t="e">
        <f>#REF!</f>
        <v>#REF!</v>
      </c>
      <c r="Y41" s="373" t="e">
        <f>#REF!</f>
        <v>#REF!</v>
      </c>
    </row>
    <row r="42" spans="1:25" s="346" customFormat="1">
      <c r="A42" s="347"/>
      <c r="B42" s="550"/>
      <c r="C42" s="350"/>
      <c r="D42" s="374"/>
      <c r="E42" s="374"/>
      <c r="F42" s="375"/>
      <c r="G42" s="375"/>
      <c r="H42" s="375"/>
      <c r="I42" s="375"/>
      <c r="J42" s="375"/>
      <c r="K42" s="375"/>
      <c r="L42" s="375"/>
      <c r="M42" s="375"/>
      <c r="N42" s="375"/>
      <c r="O42" s="375"/>
      <c r="P42" s="375"/>
      <c r="Q42" s="375"/>
      <c r="R42" s="375"/>
      <c r="S42" s="375"/>
      <c r="T42" s="375"/>
      <c r="U42" s="375"/>
      <c r="V42" s="375"/>
      <c r="W42" s="375"/>
      <c r="X42" s="375"/>
      <c r="Y42" s="375"/>
    </row>
    <row r="43" spans="1:25" s="346" customFormat="1">
      <c r="A43" s="347"/>
      <c r="B43" s="549" t="s">
        <v>333</v>
      </c>
      <c r="C43" s="349"/>
      <c r="D43" s="561" t="e">
        <f>SUM(F43:Y43)</f>
        <v>#REF!</v>
      </c>
      <c r="E43" s="561"/>
      <c r="F43" s="372" t="e">
        <f t="shared" ref="F43:Y43" si="22">SUM(F44:F44)</f>
        <v>#REF!</v>
      </c>
      <c r="G43" s="372" t="e">
        <f t="shared" si="22"/>
        <v>#REF!</v>
      </c>
      <c r="H43" s="372" t="e">
        <f t="shared" si="22"/>
        <v>#REF!</v>
      </c>
      <c r="I43" s="372" t="e">
        <f t="shared" si="22"/>
        <v>#REF!</v>
      </c>
      <c r="J43" s="372" t="e">
        <f t="shared" si="22"/>
        <v>#REF!</v>
      </c>
      <c r="K43" s="372" t="e">
        <f t="shared" si="22"/>
        <v>#REF!</v>
      </c>
      <c r="L43" s="372" t="e">
        <f t="shared" si="22"/>
        <v>#REF!</v>
      </c>
      <c r="M43" s="372" t="e">
        <f t="shared" si="22"/>
        <v>#REF!</v>
      </c>
      <c r="N43" s="372" t="e">
        <f t="shared" si="22"/>
        <v>#REF!</v>
      </c>
      <c r="O43" s="372" t="e">
        <f t="shared" si="22"/>
        <v>#REF!</v>
      </c>
      <c r="P43" s="372" t="e">
        <f t="shared" si="22"/>
        <v>#REF!</v>
      </c>
      <c r="Q43" s="372" t="e">
        <f t="shared" si="22"/>
        <v>#REF!</v>
      </c>
      <c r="R43" s="372" t="e">
        <f t="shared" si="22"/>
        <v>#REF!</v>
      </c>
      <c r="S43" s="372" t="e">
        <f t="shared" si="22"/>
        <v>#REF!</v>
      </c>
      <c r="T43" s="372" t="e">
        <f t="shared" si="22"/>
        <v>#REF!</v>
      </c>
      <c r="U43" s="372" t="e">
        <f t="shared" si="22"/>
        <v>#REF!</v>
      </c>
      <c r="V43" s="372" t="e">
        <f t="shared" si="22"/>
        <v>#REF!</v>
      </c>
      <c r="W43" s="372" t="e">
        <f t="shared" si="22"/>
        <v>#REF!</v>
      </c>
      <c r="X43" s="372" t="e">
        <f t="shared" si="22"/>
        <v>#REF!</v>
      </c>
      <c r="Y43" s="372" t="e">
        <f t="shared" si="22"/>
        <v>#REF!</v>
      </c>
    </row>
    <row r="44" spans="1:25" s="346" customFormat="1">
      <c r="A44" s="347"/>
      <c r="B44" s="418" t="s">
        <v>192</v>
      </c>
      <c r="C44" s="349"/>
      <c r="D44" s="563" t="e">
        <f>SUM(F44:Y44)</f>
        <v>#REF!</v>
      </c>
      <c r="E44" s="563"/>
      <c r="F44" s="373" t="e">
        <f t="shared" ref="F44:T44" si="23">IF(F16&gt;0,0,-F16)</f>
        <v>#REF!</v>
      </c>
      <c r="G44" s="373" t="e">
        <f t="shared" si="23"/>
        <v>#REF!</v>
      </c>
      <c r="H44" s="373" t="e">
        <f t="shared" si="23"/>
        <v>#REF!</v>
      </c>
      <c r="I44" s="373" t="e">
        <f t="shared" si="23"/>
        <v>#REF!</v>
      </c>
      <c r="J44" s="373" t="e">
        <f t="shared" si="23"/>
        <v>#REF!</v>
      </c>
      <c r="K44" s="373" t="e">
        <f t="shared" si="23"/>
        <v>#REF!</v>
      </c>
      <c r="L44" s="373" t="e">
        <f t="shared" si="23"/>
        <v>#REF!</v>
      </c>
      <c r="M44" s="373" t="e">
        <f t="shared" si="23"/>
        <v>#REF!</v>
      </c>
      <c r="N44" s="373" t="e">
        <f t="shared" si="23"/>
        <v>#REF!</v>
      </c>
      <c r="O44" s="373" t="e">
        <f t="shared" si="23"/>
        <v>#REF!</v>
      </c>
      <c r="P44" s="373" t="e">
        <f t="shared" si="23"/>
        <v>#REF!</v>
      </c>
      <c r="Q44" s="373" t="e">
        <f t="shared" si="23"/>
        <v>#REF!</v>
      </c>
      <c r="R44" s="373" t="e">
        <f t="shared" si="23"/>
        <v>#REF!</v>
      </c>
      <c r="S44" s="373" t="e">
        <f t="shared" si="23"/>
        <v>#REF!</v>
      </c>
      <c r="T44" s="373" t="e">
        <f t="shared" si="23"/>
        <v>#REF!</v>
      </c>
      <c r="U44" s="373" t="e">
        <f>IF(U16&gt;0,0,-U16)</f>
        <v>#REF!</v>
      </c>
      <c r="V44" s="373" t="e">
        <f>IF(V16&gt;0,0,-V16)</f>
        <v>#REF!</v>
      </c>
      <c r="W44" s="373" t="e">
        <f>IF(W16&gt;0,0,-W16)</f>
        <v>#REF!</v>
      </c>
      <c r="X44" s="373" t="e">
        <f>IF(X16&gt;0,0,-X16)</f>
        <v>#REF!</v>
      </c>
      <c r="Y44" s="373" t="e">
        <f>IF(Y16&gt;0,0,-Y16)</f>
        <v>#REF!</v>
      </c>
    </row>
    <row r="45" spans="1:25" s="346" customFormat="1">
      <c r="B45" s="419"/>
      <c r="C45" s="350"/>
      <c r="D45" s="374"/>
      <c r="E45" s="563"/>
      <c r="F45" s="375"/>
      <c r="G45" s="375"/>
      <c r="H45" s="375"/>
      <c r="I45" s="375"/>
      <c r="J45" s="375"/>
      <c r="K45" s="375"/>
      <c r="L45" s="375"/>
      <c r="M45" s="375"/>
      <c r="N45" s="375"/>
      <c r="O45" s="375"/>
      <c r="P45" s="375"/>
      <c r="Q45" s="375"/>
      <c r="R45" s="375"/>
      <c r="S45" s="375"/>
      <c r="T45" s="375"/>
      <c r="U45" s="375"/>
      <c r="V45" s="375"/>
      <c r="W45" s="375"/>
      <c r="X45" s="375"/>
      <c r="Y45" s="375"/>
    </row>
    <row r="46" spans="1:25" s="346" customFormat="1">
      <c r="B46" s="403" t="s">
        <v>233</v>
      </c>
      <c r="C46" s="420"/>
      <c r="D46" s="566" t="e">
        <f>SUM(F46:Y46)</f>
        <v>#REF!</v>
      </c>
      <c r="E46" s="566"/>
      <c r="F46" s="381" t="e">
        <f t="shared" ref="F46:T46" si="24">F36-F43</f>
        <v>#REF!</v>
      </c>
      <c r="G46" s="381" t="e">
        <f t="shared" si="24"/>
        <v>#REF!</v>
      </c>
      <c r="H46" s="381" t="e">
        <f t="shared" si="24"/>
        <v>#REF!</v>
      </c>
      <c r="I46" s="381" t="e">
        <f t="shared" si="24"/>
        <v>#REF!</v>
      </c>
      <c r="J46" s="381" t="e">
        <f t="shared" si="24"/>
        <v>#REF!</v>
      </c>
      <c r="K46" s="381" t="e">
        <f t="shared" si="24"/>
        <v>#REF!</v>
      </c>
      <c r="L46" s="381" t="e">
        <f t="shared" si="24"/>
        <v>#REF!</v>
      </c>
      <c r="M46" s="381" t="e">
        <f t="shared" si="24"/>
        <v>#REF!</v>
      </c>
      <c r="N46" s="381" t="e">
        <f t="shared" si="24"/>
        <v>#REF!</v>
      </c>
      <c r="O46" s="381" t="e">
        <f t="shared" si="24"/>
        <v>#REF!</v>
      </c>
      <c r="P46" s="381" t="e">
        <f t="shared" si="24"/>
        <v>#REF!</v>
      </c>
      <c r="Q46" s="381" t="e">
        <f t="shared" si="24"/>
        <v>#REF!</v>
      </c>
      <c r="R46" s="381" t="e">
        <f t="shared" si="24"/>
        <v>#REF!</v>
      </c>
      <c r="S46" s="381" t="e">
        <f t="shared" si="24"/>
        <v>#REF!</v>
      </c>
      <c r="T46" s="381" t="e">
        <f t="shared" si="24"/>
        <v>#REF!</v>
      </c>
      <c r="U46" s="381" t="e">
        <f>U36-U43</f>
        <v>#REF!</v>
      </c>
      <c r="V46" s="381" t="e">
        <f>V36-V43</f>
        <v>#REF!</v>
      </c>
      <c r="W46" s="381" t="e">
        <f>W36-W43</f>
        <v>#REF!</v>
      </c>
      <c r="X46" s="381" t="e">
        <f>X36-X43</f>
        <v>#REF!</v>
      </c>
      <c r="Y46" s="381" t="e">
        <f>Y36-Y43</f>
        <v>#REF!</v>
      </c>
    </row>
    <row r="47" spans="1:25" s="346" customFormat="1">
      <c r="B47" s="347"/>
      <c r="D47" s="377"/>
      <c r="E47" s="377"/>
      <c r="F47" s="377"/>
      <c r="G47" s="377"/>
      <c r="H47" s="377"/>
      <c r="I47" s="377"/>
      <c r="J47" s="377"/>
      <c r="K47" s="377"/>
      <c r="L47" s="377"/>
      <c r="M47" s="377"/>
      <c r="N47" s="377"/>
      <c r="O47" s="377"/>
      <c r="P47" s="377"/>
      <c r="Q47" s="377"/>
      <c r="R47" s="377"/>
      <c r="S47" s="377"/>
      <c r="T47" s="377"/>
      <c r="U47" s="377"/>
      <c r="V47" s="377"/>
      <c r="W47" s="377"/>
      <c r="X47" s="377"/>
      <c r="Y47" s="377"/>
    </row>
    <row r="48" spans="1:25" s="346" customFormat="1">
      <c r="A48" s="347" t="s">
        <v>351</v>
      </c>
      <c r="B48" s="352"/>
      <c r="D48" s="352"/>
      <c r="E48" s="351"/>
      <c r="F48" s="382"/>
      <c r="G48" s="382"/>
      <c r="H48" s="382"/>
      <c r="I48" s="382"/>
      <c r="J48" s="382"/>
      <c r="K48" s="382"/>
      <c r="L48" s="382"/>
      <c r="M48" s="382"/>
      <c r="N48" s="382"/>
      <c r="O48" s="382"/>
      <c r="P48" s="382"/>
      <c r="Q48" s="382"/>
      <c r="R48" s="382"/>
      <c r="S48" s="382"/>
      <c r="T48" s="382"/>
      <c r="U48" s="382"/>
      <c r="V48" s="382"/>
      <c r="W48" s="382"/>
      <c r="X48" s="382"/>
      <c r="Y48" s="382"/>
    </row>
    <row r="49" spans="1:25" s="346" customFormat="1" hidden="1" outlineLevel="1">
      <c r="B49" s="557" t="s">
        <v>217</v>
      </c>
      <c r="C49" s="558">
        <v>0.05</v>
      </c>
      <c r="D49" s="557"/>
      <c r="E49" s="558"/>
      <c r="F49" s="404" t="e">
        <f t="shared" ref="F49:T49" si="25">F46/(1+$C$49)^F$35</f>
        <v>#REF!</v>
      </c>
      <c r="G49" s="404" t="e">
        <f t="shared" si="25"/>
        <v>#REF!</v>
      </c>
      <c r="H49" s="404" t="e">
        <f t="shared" si="25"/>
        <v>#REF!</v>
      </c>
      <c r="I49" s="404" t="e">
        <f t="shared" si="25"/>
        <v>#REF!</v>
      </c>
      <c r="J49" s="404" t="e">
        <f t="shared" si="25"/>
        <v>#REF!</v>
      </c>
      <c r="K49" s="404" t="e">
        <f t="shared" si="25"/>
        <v>#REF!</v>
      </c>
      <c r="L49" s="404" t="e">
        <f t="shared" si="25"/>
        <v>#REF!</v>
      </c>
      <c r="M49" s="404" t="e">
        <f t="shared" si="25"/>
        <v>#REF!</v>
      </c>
      <c r="N49" s="404" t="e">
        <f t="shared" si="25"/>
        <v>#REF!</v>
      </c>
      <c r="O49" s="404" t="e">
        <f t="shared" si="25"/>
        <v>#REF!</v>
      </c>
      <c r="P49" s="404" t="e">
        <f t="shared" si="25"/>
        <v>#REF!</v>
      </c>
      <c r="Q49" s="404" t="e">
        <f t="shared" si="25"/>
        <v>#REF!</v>
      </c>
      <c r="R49" s="404" t="e">
        <f t="shared" si="25"/>
        <v>#REF!</v>
      </c>
      <c r="S49" s="404" t="e">
        <f t="shared" si="25"/>
        <v>#REF!</v>
      </c>
      <c r="T49" s="404" t="e">
        <f t="shared" si="25"/>
        <v>#REF!</v>
      </c>
      <c r="U49" s="404"/>
      <c r="V49" s="404"/>
      <c r="W49" s="404"/>
      <c r="X49" s="404"/>
      <c r="Y49" s="404"/>
    </row>
    <row r="50" spans="1:25" s="346" customFormat="1" hidden="1" outlineLevel="1">
      <c r="A50" s="346" t="s">
        <v>108</v>
      </c>
      <c r="B50" s="397"/>
      <c r="C50" s="397"/>
      <c r="D50" s="351"/>
      <c r="E50" s="397" t="s">
        <v>216</v>
      </c>
      <c r="F50" s="416" t="e">
        <f>SUM($F$49:F49)</f>
        <v>#REF!</v>
      </c>
      <c r="G50" s="416" t="e">
        <f>SUM($F$49:G49)</f>
        <v>#REF!</v>
      </c>
      <c r="H50" s="416" t="e">
        <f>SUM($F$49:H49)</f>
        <v>#REF!</v>
      </c>
      <c r="I50" s="416" t="e">
        <f>SUM($F$49:I49)</f>
        <v>#REF!</v>
      </c>
      <c r="J50" s="416" t="e">
        <f>SUM($F$49:J49)</f>
        <v>#REF!</v>
      </c>
      <c r="K50" s="416" t="e">
        <f>SUM($F$49:K49)</f>
        <v>#REF!</v>
      </c>
      <c r="L50" s="416" t="e">
        <f>SUM($F$49:L49)</f>
        <v>#REF!</v>
      </c>
      <c r="M50" s="416" t="e">
        <f>SUM($F$49:M49)</f>
        <v>#REF!</v>
      </c>
      <c r="N50" s="416" t="e">
        <f>SUM($F$49:N49)</f>
        <v>#REF!</v>
      </c>
      <c r="O50" s="416" t="e">
        <f>SUM($F$49:O49)</f>
        <v>#REF!</v>
      </c>
      <c r="P50" s="416">
        <v>0</v>
      </c>
      <c r="Q50" s="416">
        <v>0</v>
      </c>
      <c r="R50" s="416">
        <v>0</v>
      </c>
      <c r="S50" s="416">
        <v>0</v>
      </c>
      <c r="T50" s="416">
        <v>0</v>
      </c>
      <c r="U50" s="416"/>
      <c r="V50" s="416"/>
      <c r="W50" s="416"/>
      <c r="X50" s="416"/>
      <c r="Y50" s="416"/>
    </row>
    <row r="51" spans="1:25" s="346" customFormat="1" ht="13.5" hidden="1" outlineLevel="1" thickBot="1">
      <c r="B51" s="398"/>
      <c r="C51" s="397"/>
      <c r="D51" s="351"/>
      <c r="E51" s="376"/>
      <c r="F51" s="376"/>
      <c r="G51" s="376"/>
      <c r="H51" s="376"/>
      <c r="I51" s="376"/>
      <c r="J51" s="376"/>
      <c r="K51" s="376"/>
      <c r="L51" s="376"/>
      <c r="M51" s="376"/>
      <c r="N51" s="376"/>
      <c r="O51" s="376"/>
      <c r="P51" s="376"/>
      <c r="Q51" s="376"/>
      <c r="R51" s="376"/>
      <c r="S51" s="376"/>
      <c r="T51" s="376"/>
      <c r="U51" s="376"/>
      <c r="V51" s="376"/>
      <c r="W51" s="376"/>
      <c r="X51" s="398"/>
      <c r="Y51" s="376"/>
    </row>
    <row r="52" spans="1:25" s="346" customFormat="1" ht="13.5" hidden="1" outlineLevel="1" thickBot="1">
      <c r="A52" s="346" t="s">
        <v>241</v>
      </c>
      <c r="B52" s="397"/>
      <c r="C52" s="397"/>
      <c r="D52" s="351"/>
      <c r="E52" s="376"/>
      <c r="F52" s="376"/>
      <c r="G52" s="376"/>
      <c r="H52" s="376"/>
      <c r="I52" s="376"/>
      <c r="J52" s="376"/>
      <c r="K52" s="376"/>
      <c r="L52" s="376"/>
      <c r="M52" s="376"/>
      <c r="N52" s="376"/>
      <c r="O52" s="376"/>
      <c r="P52" s="376"/>
      <c r="Q52" s="376"/>
      <c r="R52" s="376"/>
      <c r="S52" s="376"/>
      <c r="T52" s="376"/>
      <c r="U52" s="376"/>
      <c r="V52" s="376"/>
      <c r="W52" s="376"/>
      <c r="X52" s="397"/>
      <c r="Y52" s="576"/>
    </row>
    <row r="53" spans="1:25" s="346" customFormat="1" hidden="1" outlineLevel="1">
      <c r="B53" s="392"/>
      <c r="C53" s="392"/>
      <c r="D53" s="371"/>
      <c r="E53" s="395"/>
      <c r="F53" s="395"/>
      <c r="G53" s="395"/>
      <c r="H53" s="395"/>
      <c r="I53" s="395"/>
      <c r="J53" s="395"/>
      <c r="K53" s="395"/>
      <c r="L53" s="395"/>
      <c r="M53" s="395"/>
      <c r="N53" s="395"/>
      <c r="O53" s="395"/>
      <c r="P53" s="395"/>
      <c r="Q53" s="395"/>
      <c r="R53" s="395"/>
      <c r="S53" s="395"/>
      <c r="T53" s="395"/>
      <c r="U53" s="395"/>
      <c r="V53" s="395"/>
      <c r="W53" s="395"/>
      <c r="X53" s="392"/>
      <c r="Y53" s="395"/>
    </row>
    <row r="54" spans="1:25" s="346" customFormat="1" collapsed="1">
      <c r="A54" s="346" t="s">
        <v>241</v>
      </c>
      <c r="B54" s="557" t="s">
        <v>196</v>
      </c>
      <c r="C54" s="558">
        <v>0.1</v>
      </c>
      <c r="D54" s="402"/>
      <c r="E54" s="404"/>
      <c r="F54" s="404" t="e">
        <f t="shared" ref="F54:T54" si="26">F46/(1+$C$54)^F$35</f>
        <v>#REF!</v>
      </c>
      <c r="G54" s="404" t="e">
        <f t="shared" si="26"/>
        <v>#REF!</v>
      </c>
      <c r="H54" s="404" t="e">
        <f t="shared" si="26"/>
        <v>#REF!</v>
      </c>
      <c r="I54" s="404" t="e">
        <f t="shared" si="26"/>
        <v>#REF!</v>
      </c>
      <c r="J54" s="404" t="e">
        <f t="shared" si="26"/>
        <v>#REF!</v>
      </c>
      <c r="K54" s="404" t="e">
        <f t="shared" si="26"/>
        <v>#REF!</v>
      </c>
      <c r="L54" s="404" t="e">
        <f t="shared" si="26"/>
        <v>#REF!</v>
      </c>
      <c r="M54" s="404" t="e">
        <f t="shared" si="26"/>
        <v>#REF!</v>
      </c>
      <c r="N54" s="404" t="e">
        <f t="shared" si="26"/>
        <v>#REF!</v>
      </c>
      <c r="O54" s="404" t="e">
        <f t="shared" si="26"/>
        <v>#REF!</v>
      </c>
      <c r="P54" s="404" t="e">
        <f t="shared" si="26"/>
        <v>#REF!</v>
      </c>
      <c r="Q54" s="404" t="e">
        <f t="shared" si="26"/>
        <v>#REF!</v>
      </c>
      <c r="R54" s="404" t="e">
        <f t="shared" si="26"/>
        <v>#REF!</v>
      </c>
      <c r="S54" s="404" t="e">
        <f t="shared" si="26"/>
        <v>#REF!</v>
      </c>
      <c r="T54" s="404" t="e">
        <f t="shared" si="26"/>
        <v>#REF!</v>
      </c>
      <c r="U54" s="404" t="e">
        <f>U46/(1+$C$54)^U$35</f>
        <v>#REF!</v>
      </c>
      <c r="V54" s="404" t="e">
        <f>V46/(1+$C$54)^V$35</f>
        <v>#REF!</v>
      </c>
      <c r="W54" s="404" t="e">
        <f>W46/(1+$C$54)^W$35</f>
        <v>#REF!</v>
      </c>
      <c r="X54" s="404" t="e">
        <f>X46/(1+$C$54)^X$35</f>
        <v>#REF!</v>
      </c>
      <c r="Y54" s="404" t="e">
        <f>Y46/(1+$C$54)^Y$35</f>
        <v>#REF!</v>
      </c>
    </row>
    <row r="55" spans="1:25" s="346" customFormat="1">
      <c r="B55" s="347"/>
      <c r="C55" s="397"/>
      <c r="D55" s="351"/>
      <c r="E55" s="397" t="s">
        <v>205</v>
      </c>
      <c r="F55" s="416" t="e">
        <f>SUM($F$54:F54)</f>
        <v>#REF!</v>
      </c>
      <c r="G55" s="416" t="e">
        <f>SUM($F$54:G54)</f>
        <v>#REF!</v>
      </c>
      <c r="H55" s="416" t="e">
        <f>SUM($F$54:H54)</f>
        <v>#REF!</v>
      </c>
      <c r="I55" s="416" t="e">
        <f>SUM($F$54:I54)</f>
        <v>#REF!</v>
      </c>
      <c r="J55" s="416" t="e">
        <f>SUM($F$54:J54)</f>
        <v>#REF!</v>
      </c>
      <c r="K55" s="416" t="e">
        <f>SUM($F$54:K54)</f>
        <v>#REF!</v>
      </c>
      <c r="L55" s="416" t="e">
        <f>SUM($F$54:L54)</f>
        <v>#REF!</v>
      </c>
      <c r="M55" s="416" t="e">
        <f>SUM($F$54:M54)</f>
        <v>#REF!</v>
      </c>
      <c r="N55" s="416" t="e">
        <f>SUM($F$54:N54)</f>
        <v>#REF!</v>
      </c>
      <c r="O55" s="416" t="e">
        <f>SUM($F$54:O54)</f>
        <v>#REF!</v>
      </c>
      <c r="P55" s="416" t="e">
        <f>SUM($F$54:P54)</f>
        <v>#REF!</v>
      </c>
      <c r="Q55" s="416" t="e">
        <f>SUM($F$54:Q54)</f>
        <v>#REF!</v>
      </c>
      <c r="R55" s="416" t="e">
        <f>SUM($F$54:R54)</f>
        <v>#REF!</v>
      </c>
      <c r="S55" s="416" t="e">
        <f>SUM($F$54:S54)</f>
        <v>#REF!</v>
      </c>
      <c r="T55" s="416" t="e">
        <f>SUM($F$54:T54)</f>
        <v>#REF!</v>
      </c>
      <c r="U55" s="416" t="e">
        <f>SUM($F$54:U54)</f>
        <v>#REF!</v>
      </c>
      <c r="V55" s="416" t="e">
        <f>SUM($F$54:V54)</f>
        <v>#REF!</v>
      </c>
      <c r="W55" s="416" t="e">
        <f>SUM($F$54:W54)</f>
        <v>#REF!</v>
      </c>
      <c r="X55" s="416" t="e">
        <f>SUM($F$54:X54)</f>
        <v>#REF!</v>
      </c>
      <c r="Y55" s="416" t="e">
        <f>SUM($F$54:Y54)</f>
        <v>#REF!</v>
      </c>
    </row>
    <row r="56" spans="1:25" s="346" customFormat="1">
      <c r="B56" s="398"/>
      <c r="C56" s="397"/>
      <c r="D56" s="351"/>
      <c r="E56" s="376"/>
      <c r="F56" s="376"/>
      <c r="G56" s="376"/>
      <c r="H56" s="376"/>
      <c r="I56" s="376"/>
      <c r="J56" s="376"/>
      <c r="K56" s="376"/>
      <c r="L56" s="376"/>
      <c r="M56" s="376"/>
      <c r="N56" s="376"/>
      <c r="O56" s="376"/>
      <c r="P56" s="376"/>
      <c r="Q56" s="376"/>
      <c r="R56" s="376"/>
      <c r="S56" s="423"/>
      <c r="T56" s="424"/>
      <c r="U56" s="424"/>
      <c r="V56" s="424"/>
      <c r="W56" s="424"/>
      <c r="X56" s="423" t="s">
        <v>238</v>
      </c>
      <c r="Y56" s="424" t="e">
        <f>-SUM(#REF!)</f>
        <v>#REF!</v>
      </c>
    </row>
    <row r="57" spans="1:25" s="346" customFormat="1">
      <c r="A57" s="346" t="s">
        <v>231</v>
      </c>
      <c r="B57" s="397"/>
      <c r="C57" s="397"/>
      <c r="D57" s="351"/>
      <c r="E57" s="376"/>
      <c r="F57" s="376"/>
      <c r="G57" s="376"/>
      <c r="H57" s="376"/>
      <c r="I57" s="376"/>
      <c r="J57" s="376"/>
      <c r="K57" s="376"/>
      <c r="L57" s="376"/>
      <c r="M57" s="376"/>
      <c r="N57" s="376"/>
      <c r="O57" s="376"/>
      <c r="P57" s="376"/>
      <c r="Q57" s="376"/>
      <c r="R57" s="376"/>
      <c r="S57" s="425"/>
      <c r="T57" s="628"/>
      <c r="U57" s="628"/>
      <c r="V57" s="628"/>
      <c r="W57" s="628"/>
      <c r="X57" s="425" t="s">
        <v>146</v>
      </c>
      <c r="Y57" s="627" t="e">
        <f>IF(Y55+Y56&gt;0,Y55+Y56,0)</f>
        <v>#REF!</v>
      </c>
    </row>
    <row r="58" spans="1:25" s="346" customFormat="1">
      <c r="B58" s="392"/>
      <c r="C58" s="392"/>
      <c r="D58" s="371"/>
      <c r="E58" s="395"/>
      <c r="F58" s="395"/>
      <c r="G58" s="395"/>
      <c r="H58" s="395"/>
      <c r="I58" s="395"/>
      <c r="J58" s="395"/>
      <c r="K58" s="395"/>
      <c r="L58" s="395"/>
      <c r="M58" s="395"/>
      <c r="N58" s="395"/>
      <c r="O58" s="395"/>
      <c r="P58" s="395"/>
      <c r="Q58" s="395"/>
      <c r="R58" s="395"/>
      <c r="S58" s="395"/>
      <c r="T58" s="395"/>
      <c r="U58" s="395"/>
      <c r="V58" s="395"/>
      <c r="W58" s="395"/>
      <c r="X58" s="392"/>
      <c r="Y58" s="395"/>
    </row>
    <row r="59" spans="1:25" s="346" customFormat="1" hidden="1" outlineLevel="1">
      <c r="B59" s="383" t="s">
        <v>196</v>
      </c>
      <c r="C59" s="387">
        <v>0.15</v>
      </c>
      <c r="D59" s="351"/>
      <c r="E59" s="376"/>
      <c r="F59" s="376" t="e">
        <f t="shared" ref="F59:Y59" si="27">F46/(1+$C$59)^F$35</f>
        <v>#REF!</v>
      </c>
      <c r="G59" s="376" t="e">
        <f t="shared" si="27"/>
        <v>#REF!</v>
      </c>
      <c r="H59" s="376" t="e">
        <f t="shared" si="27"/>
        <v>#REF!</v>
      </c>
      <c r="I59" s="376" t="e">
        <f t="shared" si="27"/>
        <v>#REF!</v>
      </c>
      <c r="J59" s="376" t="e">
        <f t="shared" si="27"/>
        <v>#REF!</v>
      </c>
      <c r="K59" s="376" t="e">
        <f t="shared" si="27"/>
        <v>#REF!</v>
      </c>
      <c r="L59" s="376" t="e">
        <f t="shared" si="27"/>
        <v>#REF!</v>
      </c>
      <c r="M59" s="376" t="e">
        <f t="shared" si="27"/>
        <v>#REF!</v>
      </c>
      <c r="N59" s="376" t="e">
        <f t="shared" si="27"/>
        <v>#REF!</v>
      </c>
      <c r="O59" s="376" t="e">
        <f t="shared" si="27"/>
        <v>#REF!</v>
      </c>
      <c r="P59" s="376" t="e">
        <f t="shared" si="27"/>
        <v>#REF!</v>
      </c>
      <c r="Q59" s="376" t="e">
        <f t="shared" si="27"/>
        <v>#REF!</v>
      </c>
      <c r="R59" s="376" t="e">
        <f t="shared" si="27"/>
        <v>#REF!</v>
      </c>
      <c r="S59" s="376" t="e">
        <f t="shared" si="27"/>
        <v>#REF!</v>
      </c>
      <c r="T59" s="376" t="e">
        <f t="shared" si="27"/>
        <v>#REF!</v>
      </c>
      <c r="U59" s="376" t="e">
        <f t="shared" si="27"/>
        <v>#REF!</v>
      </c>
      <c r="V59" s="376" t="e">
        <f t="shared" si="27"/>
        <v>#REF!</v>
      </c>
      <c r="W59" s="376" t="e">
        <f t="shared" si="27"/>
        <v>#REF!</v>
      </c>
      <c r="X59" s="376" t="e">
        <f t="shared" si="27"/>
        <v>#REF!</v>
      </c>
      <c r="Y59" s="376" t="e">
        <f t="shared" si="27"/>
        <v>#REF!</v>
      </c>
    </row>
    <row r="60" spans="1:25" s="346" customFormat="1" hidden="1" outlineLevel="1">
      <c r="B60" s="347"/>
      <c r="C60" s="397"/>
      <c r="D60" s="351"/>
      <c r="E60" s="397" t="s">
        <v>205</v>
      </c>
      <c r="F60" s="416" t="e">
        <f>SUM($F$59:F59)</f>
        <v>#REF!</v>
      </c>
      <c r="G60" s="416" t="e">
        <f>SUM($F$59:G59)</f>
        <v>#REF!</v>
      </c>
      <c r="H60" s="416" t="e">
        <f>SUM($F$59:H59)</f>
        <v>#REF!</v>
      </c>
      <c r="I60" s="416" t="e">
        <f>SUM($F$59:I59)</f>
        <v>#REF!</v>
      </c>
      <c r="J60" s="416" t="e">
        <f>SUM($F$59:J59)</f>
        <v>#REF!</v>
      </c>
      <c r="K60" s="416" t="e">
        <f>SUM($F$59:K59)</f>
        <v>#REF!</v>
      </c>
      <c r="L60" s="416" t="e">
        <f>SUM($F$59:L59)</f>
        <v>#REF!</v>
      </c>
      <c r="M60" s="416" t="e">
        <f>SUM($F$59:M59)</f>
        <v>#REF!</v>
      </c>
      <c r="N60" s="416" t="e">
        <f>SUM($F$59:N59)</f>
        <v>#REF!</v>
      </c>
      <c r="O60" s="416" t="e">
        <f>SUM($F$59:O59)</f>
        <v>#REF!</v>
      </c>
      <c r="P60" s="416">
        <v>0</v>
      </c>
      <c r="Q60" s="416">
        <v>0</v>
      </c>
      <c r="R60" s="416">
        <v>0</v>
      </c>
      <c r="S60" s="416">
        <v>0</v>
      </c>
      <c r="T60" s="416">
        <v>0</v>
      </c>
      <c r="U60" s="416">
        <v>0</v>
      </c>
      <c r="V60" s="416">
        <v>0</v>
      </c>
      <c r="W60" s="416">
        <v>0</v>
      </c>
      <c r="X60" s="416">
        <v>0</v>
      </c>
      <c r="Y60" s="416">
        <v>0</v>
      </c>
    </row>
    <row r="61" spans="1:25" s="346" customFormat="1" ht="13.5" hidden="1" outlineLevel="1" thickBot="1">
      <c r="B61" s="398"/>
      <c r="C61" s="397"/>
      <c r="D61" s="351"/>
      <c r="E61" s="376"/>
      <c r="F61" s="382"/>
      <c r="G61" s="382"/>
      <c r="H61" s="382"/>
      <c r="I61" s="382"/>
      <c r="J61" s="382"/>
      <c r="K61" s="382"/>
      <c r="L61" s="382"/>
      <c r="M61" s="382"/>
      <c r="N61" s="382"/>
      <c r="O61" s="382"/>
      <c r="P61" s="382"/>
      <c r="Q61" s="382"/>
      <c r="R61" s="382"/>
      <c r="S61" s="382"/>
      <c r="T61" s="382"/>
      <c r="U61" s="382"/>
      <c r="V61" s="382"/>
      <c r="W61" s="382"/>
      <c r="X61" s="398" t="s">
        <v>330</v>
      </c>
      <c r="Y61" s="376" t="e">
        <f>IF(O60&gt;0,(O60*(4%+1.3%)+(1500000*14)),1500000*14)</f>
        <v>#REF!</v>
      </c>
    </row>
    <row r="62" spans="1:25" s="346" customFormat="1" ht="13.5" hidden="1" outlineLevel="1" thickBot="1">
      <c r="A62" s="346" t="s">
        <v>90</v>
      </c>
      <c r="B62" s="397"/>
      <c r="C62" s="397"/>
      <c r="D62" s="351"/>
      <c r="E62" s="376"/>
      <c r="F62" s="382"/>
      <c r="G62" s="382"/>
      <c r="H62" s="382"/>
      <c r="I62" s="382"/>
      <c r="J62" s="382"/>
      <c r="K62" s="382"/>
      <c r="L62" s="382"/>
      <c r="M62" s="382"/>
      <c r="N62" s="382"/>
      <c r="O62" s="382"/>
      <c r="P62" s="382"/>
      <c r="Q62" s="382"/>
      <c r="R62" s="382"/>
      <c r="S62" s="382"/>
      <c r="T62" s="382"/>
      <c r="U62" s="382"/>
      <c r="V62" s="382"/>
      <c r="W62" s="382"/>
      <c r="X62" s="397" t="s">
        <v>331</v>
      </c>
      <c r="Y62" s="576" t="e">
        <f>O60-Y61</f>
        <v>#REF!</v>
      </c>
    </row>
    <row r="63" spans="1:25" s="346" customFormat="1" hidden="1" outlineLevel="1">
      <c r="B63" s="392"/>
      <c r="C63" s="392"/>
      <c r="D63" s="371"/>
      <c r="E63" s="395"/>
      <c r="F63" s="577"/>
      <c r="G63" s="577"/>
      <c r="H63" s="577"/>
      <c r="I63" s="577"/>
      <c r="J63" s="577"/>
      <c r="K63" s="577"/>
      <c r="L63" s="577"/>
      <c r="M63" s="577"/>
      <c r="N63" s="577"/>
      <c r="O63" s="577"/>
      <c r="P63" s="577"/>
      <c r="Q63" s="577"/>
      <c r="R63" s="577"/>
      <c r="S63" s="577"/>
      <c r="T63" s="577"/>
      <c r="U63" s="577"/>
      <c r="V63" s="577"/>
      <c r="W63" s="577"/>
      <c r="X63" s="392"/>
      <c r="Y63" s="577"/>
    </row>
    <row r="64" spans="1:25" s="406" customFormat="1" collapsed="1"/>
    <row r="65" s="406" customFormat="1"/>
    <row r="66" s="406" customFormat="1"/>
    <row r="67" s="406" customFormat="1"/>
  </sheetData>
  <phoneticPr fontId="5"/>
  <pageMargins left="0.98425196850393704" right="0.39370078740157483" top="0.59055118110236227" bottom="0.39370078740157483" header="0.31496062992125984" footer="0.31496062992125984"/>
  <pageSetup paperSize="8" scale="53" orientation="landscape" cellComments="asDisplayed" horizontalDpi="300" verticalDpi="300" r:id="rId1"/>
  <headerFooter alignWithMargins="0">
    <oddHeader>&amp;R&amp;"ＭＳ Ｐゴシック,標準"&amp;14案３d</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H77"/>
  <sheetViews>
    <sheetView showGridLines="0" view="pageBreakPreview" topLeftCell="A7" zoomScale="70" zoomScaleNormal="100" workbookViewId="0">
      <selection activeCell="D47" sqref="D47"/>
    </sheetView>
  </sheetViews>
  <sheetFormatPr defaultRowHeight="12.75" outlineLevelRow="1"/>
  <cols>
    <col min="1" max="1" width="2.140625" customWidth="1"/>
    <col min="2" max="2" width="14" customWidth="1"/>
    <col min="3" max="3" width="20.7109375" bestFit="1" customWidth="1"/>
    <col min="4" max="4" width="14.7109375" customWidth="1"/>
    <col min="5" max="5" width="7.7109375" customWidth="1"/>
    <col min="6" max="25" width="14.7109375" customWidth="1"/>
  </cols>
  <sheetData>
    <row r="1" spans="1:25" ht="18.75">
      <c r="A1" s="578" t="s">
        <v>363</v>
      </c>
    </row>
    <row r="3" spans="1:25" s="346" customFormat="1">
      <c r="A3" s="347" t="s">
        <v>164</v>
      </c>
      <c r="T3" s="383"/>
      <c r="Y3" s="383" t="s">
        <v>377</v>
      </c>
    </row>
    <row r="4" spans="1:25" s="316" customFormat="1">
      <c r="A4" s="353"/>
      <c r="B4" s="547" t="s">
        <v>204</v>
      </c>
      <c r="C4" s="317"/>
      <c r="D4" s="318" t="s">
        <v>33</v>
      </c>
      <c r="E4" s="318"/>
      <c r="F4" s="319" t="s">
        <v>352</v>
      </c>
      <c r="G4" s="319" t="s">
        <v>353</v>
      </c>
      <c r="H4" s="319" t="s">
        <v>167</v>
      </c>
      <c r="I4" s="319" t="s">
        <v>168</v>
      </c>
      <c r="J4" s="319" t="s">
        <v>169</v>
      </c>
      <c r="K4" s="319" t="s">
        <v>170</v>
      </c>
      <c r="L4" s="319" t="s">
        <v>171</v>
      </c>
      <c r="M4" s="319" t="s">
        <v>172</v>
      </c>
      <c r="N4" s="319" t="s">
        <v>173</v>
      </c>
      <c r="O4" s="319" t="s">
        <v>236</v>
      </c>
      <c r="P4" s="319" t="s">
        <v>334</v>
      </c>
      <c r="Q4" s="319" t="s">
        <v>335</v>
      </c>
      <c r="R4" s="319" t="s">
        <v>336</v>
      </c>
      <c r="S4" s="319" t="s">
        <v>337</v>
      </c>
      <c r="T4" s="319" t="s">
        <v>338</v>
      </c>
      <c r="U4" s="319" t="s">
        <v>339</v>
      </c>
      <c r="V4" s="319" t="s">
        <v>340</v>
      </c>
      <c r="W4" s="319" t="s">
        <v>341</v>
      </c>
      <c r="X4" s="319" t="s">
        <v>342</v>
      </c>
      <c r="Y4" s="319" t="s">
        <v>235</v>
      </c>
    </row>
    <row r="5" spans="1:25" s="320" customFormat="1" ht="11.25">
      <c r="A5" s="362"/>
      <c r="B5" s="551" t="s">
        <v>195</v>
      </c>
      <c r="C5" s="321"/>
      <c r="D5" s="322"/>
      <c r="E5" s="559"/>
      <c r="F5" s="323">
        <v>1</v>
      </c>
      <c r="G5" s="323">
        <f t="shared" ref="G5:Y5" si="0">F5+1</f>
        <v>2</v>
      </c>
      <c r="H5" s="323">
        <f t="shared" si="0"/>
        <v>3</v>
      </c>
      <c r="I5" s="323">
        <f t="shared" si="0"/>
        <v>4</v>
      </c>
      <c r="J5" s="323">
        <f t="shared" si="0"/>
        <v>5</v>
      </c>
      <c r="K5" s="323">
        <f t="shared" si="0"/>
        <v>6</v>
      </c>
      <c r="L5" s="323">
        <f t="shared" si="0"/>
        <v>7</v>
      </c>
      <c r="M5" s="323">
        <f t="shared" si="0"/>
        <v>8</v>
      </c>
      <c r="N5" s="323">
        <f t="shared" si="0"/>
        <v>9</v>
      </c>
      <c r="O5" s="323">
        <f t="shared" si="0"/>
        <v>10</v>
      </c>
      <c r="P5" s="323">
        <f t="shared" si="0"/>
        <v>11</v>
      </c>
      <c r="Q5" s="323">
        <f t="shared" si="0"/>
        <v>12</v>
      </c>
      <c r="R5" s="323">
        <f t="shared" si="0"/>
        <v>13</v>
      </c>
      <c r="S5" s="323">
        <f t="shared" si="0"/>
        <v>14</v>
      </c>
      <c r="T5" s="323">
        <f t="shared" si="0"/>
        <v>15</v>
      </c>
      <c r="U5" s="323">
        <f t="shared" si="0"/>
        <v>16</v>
      </c>
      <c r="V5" s="323">
        <f t="shared" si="0"/>
        <v>17</v>
      </c>
      <c r="W5" s="323">
        <f t="shared" si="0"/>
        <v>18</v>
      </c>
      <c r="X5" s="323">
        <f t="shared" si="0"/>
        <v>19</v>
      </c>
      <c r="Y5" s="323">
        <f t="shared" si="0"/>
        <v>20</v>
      </c>
    </row>
    <row r="6" spans="1:25" s="353" customFormat="1" ht="14.25" customHeight="1">
      <c r="B6" s="552" t="s">
        <v>19</v>
      </c>
      <c r="C6" s="354"/>
      <c r="D6" s="560" t="e">
        <f>SUM(F6:Y6)</f>
        <v>#REF!</v>
      </c>
      <c r="E6" s="561"/>
      <c r="F6" s="372" t="e">
        <f t="shared" ref="F6:T6" si="1">SUM(F7:F14)</f>
        <v>#REF!</v>
      </c>
      <c r="G6" s="372" t="e">
        <f t="shared" si="1"/>
        <v>#REF!</v>
      </c>
      <c r="H6" s="372" t="e">
        <f t="shared" si="1"/>
        <v>#REF!</v>
      </c>
      <c r="I6" s="372" t="e">
        <f t="shared" si="1"/>
        <v>#REF!</v>
      </c>
      <c r="J6" s="372" t="e">
        <f t="shared" si="1"/>
        <v>#REF!</v>
      </c>
      <c r="K6" s="372" t="e">
        <f t="shared" si="1"/>
        <v>#REF!</v>
      </c>
      <c r="L6" s="372" t="e">
        <f t="shared" si="1"/>
        <v>#REF!</v>
      </c>
      <c r="M6" s="372" t="e">
        <f t="shared" si="1"/>
        <v>#REF!</v>
      </c>
      <c r="N6" s="372" t="e">
        <f t="shared" si="1"/>
        <v>#REF!</v>
      </c>
      <c r="O6" s="372" t="e">
        <f t="shared" si="1"/>
        <v>#REF!</v>
      </c>
      <c r="P6" s="372" t="e">
        <f t="shared" si="1"/>
        <v>#REF!</v>
      </c>
      <c r="Q6" s="372" t="e">
        <f t="shared" si="1"/>
        <v>#REF!</v>
      </c>
      <c r="R6" s="372" t="e">
        <f t="shared" si="1"/>
        <v>#REF!</v>
      </c>
      <c r="S6" s="372" t="e">
        <f t="shared" si="1"/>
        <v>#REF!</v>
      </c>
      <c r="T6" s="372" t="e">
        <f t="shared" si="1"/>
        <v>#REF!</v>
      </c>
      <c r="U6" s="372" t="e">
        <f>SUM(U7:U14)</f>
        <v>#REF!</v>
      </c>
      <c r="V6" s="372" t="e">
        <f>SUM(V7:V14)</f>
        <v>#REF!</v>
      </c>
      <c r="W6" s="372" t="e">
        <f>SUM(W7:W14)</f>
        <v>#REF!</v>
      </c>
      <c r="X6" s="372" t="e">
        <f>SUM(X7:X14)</f>
        <v>#REF!</v>
      </c>
      <c r="Y6" s="372" t="e">
        <f>SUM(Y7:Y14)</f>
        <v>#REF!</v>
      </c>
    </row>
    <row r="7" spans="1:25" s="353" customFormat="1" ht="14.25" customHeight="1" outlineLevel="1">
      <c r="B7" s="549"/>
      <c r="C7" s="562" t="s">
        <v>57</v>
      </c>
      <c r="D7" s="563" t="e">
        <f>SUM(F7:Y7)</f>
        <v>#REF!</v>
      </c>
      <c r="E7" s="563"/>
      <c r="F7" s="373" t="e">
        <f>#REF!</f>
        <v>#REF!</v>
      </c>
      <c r="G7" s="373" t="e">
        <f>#REF!</f>
        <v>#REF!</v>
      </c>
      <c r="H7" s="373" t="e">
        <f>#REF!</f>
        <v>#REF!</v>
      </c>
      <c r="I7" s="373" t="e">
        <f>#REF!</f>
        <v>#REF!</v>
      </c>
      <c r="J7" s="373" t="e">
        <f>#REF!</f>
        <v>#REF!</v>
      </c>
      <c r="K7" s="373" t="e">
        <f>#REF!</f>
        <v>#REF!</v>
      </c>
      <c r="L7" s="373" t="e">
        <f>#REF!</f>
        <v>#REF!</v>
      </c>
      <c r="M7" s="373" t="e">
        <f>#REF!</f>
        <v>#REF!</v>
      </c>
      <c r="N7" s="373" t="e">
        <f>#REF!</f>
        <v>#REF!</v>
      </c>
      <c r="O7" s="373" t="e">
        <f>#REF!</f>
        <v>#REF!</v>
      </c>
      <c r="P7" s="373" t="e">
        <f>#REF!</f>
        <v>#REF!</v>
      </c>
      <c r="Q7" s="373" t="e">
        <f>#REF!</f>
        <v>#REF!</v>
      </c>
      <c r="R7" s="373" t="e">
        <f>#REF!</f>
        <v>#REF!</v>
      </c>
      <c r="S7" s="373" t="e">
        <f>#REF!</f>
        <v>#REF!</v>
      </c>
      <c r="T7" s="373" t="e">
        <f>#REF!</f>
        <v>#REF!</v>
      </c>
      <c r="U7" s="373" t="e">
        <f>#REF!</f>
        <v>#REF!</v>
      </c>
      <c r="V7" s="373" t="e">
        <f>#REF!</f>
        <v>#REF!</v>
      </c>
      <c r="W7" s="373" t="e">
        <f>#REF!</f>
        <v>#REF!</v>
      </c>
      <c r="X7" s="373" t="e">
        <f>#REF!</f>
        <v>#REF!</v>
      </c>
      <c r="Y7" s="373" t="e">
        <f>#REF!</f>
        <v>#REF!</v>
      </c>
    </row>
    <row r="8" spans="1:25" s="353" customFormat="1" ht="14.25" customHeight="1" outlineLevel="1">
      <c r="B8" s="549"/>
      <c r="C8" s="562" t="s">
        <v>58</v>
      </c>
      <c r="D8" s="563" t="e">
        <f t="shared" ref="D8:D14" si="2">SUM(F8:Y8)</f>
        <v>#REF!</v>
      </c>
      <c r="E8" s="563"/>
      <c r="F8" s="373" t="e">
        <f>#REF!</f>
        <v>#REF!</v>
      </c>
      <c r="G8" s="373" t="e">
        <f>#REF!</f>
        <v>#REF!</v>
      </c>
      <c r="H8" s="373" t="e">
        <f>#REF!</f>
        <v>#REF!</v>
      </c>
      <c r="I8" s="373" t="e">
        <f>#REF!</f>
        <v>#REF!</v>
      </c>
      <c r="J8" s="373" t="e">
        <f>#REF!</f>
        <v>#REF!</v>
      </c>
      <c r="K8" s="373" t="e">
        <f>#REF!</f>
        <v>#REF!</v>
      </c>
      <c r="L8" s="373" t="e">
        <f>#REF!</f>
        <v>#REF!</v>
      </c>
      <c r="M8" s="373" t="e">
        <f>#REF!</f>
        <v>#REF!</v>
      </c>
      <c r="N8" s="373" t="e">
        <f>#REF!</f>
        <v>#REF!</v>
      </c>
      <c r="O8" s="373" t="e">
        <f>#REF!</f>
        <v>#REF!</v>
      </c>
      <c r="P8" s="373" t="e">
        <f>#REF!</f>
        <v>#REF!</v>
      </c>
      <c r="Q8" s="373" t="e">
        <f>#REF!</f>
        <v>#REF!</v>
      </c>
      <c r="R8" s="373" t="e">
        <f>#REF!</f>
        <v>#REF!</v>
      </c>
      <c r="S8" s="373" t="e">
        <f>#REF!</f>
        <v>#REF!</v>
      </c>
      <c r="T8" s="373" t="e">
        <f>#REF!</f>
        <v>#REF!</v>
      </c>
      <c r="U8" s="373" t="e">
        <f>#REF!</f>
        <v>#REF!</v>
      </c>
      <c r="V8" s="373" t="e">
        <f>#REF!</f>
        <v>#REF!</v>
      </c>
      <c r="W8" s="373" t="e">
        <f>#REF!</f>
        <v>#REF!</v>
      </c>
      <c r="X8" s="373" t="e">
        <f>#REF!</f>
        <v>#REF!</v>
      </c>
      <c r="Y8" s="373" t="e">
        <f>#REF!</f>
        <v>#REF!</v>
      </c>
    </row>
    <row r="9" spans="1:25" s="353" customFormat="1" ht="14.25" customHeight="1" outlineLevel="1">
      <c r="B9" s="549"/>
      <c r="C9" s="562" t="s">
        <v>60</v>
      </c>
      <c r="D9" s="563" t="e">
        <f t="shared" si="2"/>
        <v>#REF!</v>
      </c>
      <c r="E9" s="563"/>
      <c r="F9" s="373" t="e">
        <f>#REF!</f>
        <v>#REF!</v>
      </c>
      <c r="G9" s="373" t="e">
        <f>#REF!</f>
        <v>#REF!</v>
      </c>
      <c r="H9" s="373" t="e">
        <f>#REF!</f>
        <v>#REF!</v>
      </c>
      <c r="I9" s="373" t="e">
        <f>#REF!</f>
        <v>#REF!</v>
      </c>
      <c r="J9" s="373" t="e">
        <f>#REF!</f>
        <v>#REF!</v>
      </c>
      <c r="K9" s="373" t="e">
        <f>#REF!</f>
        <v>#REF!</v>
      </c>
      <c r="L9" s="373" t="e">
        <f>#REF!</f>
        <v>#REF!</v>
      </c>
      <c r="M9" s="373" t="e">
        <f>#REF!</f>
        <v>#REF!</v>
      </c>
      <c r="N9" s="373" t="e">
        <f>#REF!</f>
        <v>#REF!</v>
      </c>
      <c r="O9" s="373" t="e">
        <f>#REF!</f>
        <v>#REF!</v>
      </c>
      <c r="P9" s="373" t="e">
        <f>#REF!</f>
        <v>#REF!</v>
      </c>
      <c r="Q9" s="373" t="e">
        <f>#REF!</f>
        <v>#REF!</v>
      </c>
      <c r="R9" s="373" t="e">
        <f>#REF!</f>
        <v>#REF!</v>
      </c>
      <c r="S9" s="373" t="e">
        <f>#REF!</f>
        <v>#REF!</v>
      </c>
      <c r="T9" s="373" t="e">
        <f>#REF!</f>
        <v>#REF!</v>
      </c>
      <c r="U9" s="373" t="e">
        <f>#REF!</f>
        <v>#REF!</v>
      </c>
      <c r="V9" s="373" t="e">
        <f>#REF!</f>
        <v>#REF!</v>
      </c>
      <c r="W9" s="373" t="e">
        <f>#REF!</f>
        <v>#REF!</v>
      </c>
      <c r="X9" s="373" t="e">
        <f>#REF!</f>
        <v>#REF!</v>
      </c>
      <c r="Y9" s="373" t="e">
        <f>#REF!</f>
        <v>#REF!</v>
      </c>
    </row>
    <row r="10" spans="1:25" s="353" customFormat="1" ht="14.25" customHeight="1" outlineLevel="1">
      <c r="B10" s="549"/>
      <c r="C10" s="562" t="s">
        <v>379</v>
      </c>
      <c r="D10" s="563" t="e">
        <f t="shared" si="2"/>
        <v>#REF!</v>
      </c>
      <c r="E10" s="563"/>
      <c r="F10" s="373" t="e">
        <f>#REF!</f>
        <v>#REF!</v>
      </c>
      <c r="G10" s="373" t="e">
        <f>#REF!</f>
        <v>#REF!</v>
      </c>
      <c r="H10" s="373" t="e">
        <f>#REF!</f>
        <v>#REF!</v>
      </c>
      <c r="I10" s="373" t="e">
        <f>#REF!</f>
        <v>#REF!</v>
      </c>
      <c r="J10" s="373" t="e">
        <f>#REF!</f>
        <v>#REF!</v>
      </c>
      <c r="K10" s="373" t="e">
        <f>#REF!</f>
        <v>#REF!</v>
      </c>
      <c r="L10" s="373" t="e">
        <f>#REF!</f>
        <v>#REF!</v>
      </c>
      <c r="M10" s="373" t="e">
        <f>#REF!</f>
        <v>#REF!</v>
      </c>
      <c r="N10" s="373" t="e">
        <f>#REF!</f>
        <v>#REF!</v>
      </c>
      <c r="O10" s="373" t="e">
        <f>#REF!</f>
        <v>#REF!</v>
      </c>
      <c r="P10" s="373" t="e">
        <f>#REF!</f>
        <v>#REF!</v>
      </c>
      <c r="Q10" s="373" t="e">
        <f>#REF!</f>
        <v>#REF!</v>
      </c>
      <c r="R10" s="373" t="e">
        <f>#REF!</f>
        <v>#REF!</v>
      </c>
      <c r="S10" s="373" t="e">
        <f>#REF!</f>
        <v>#REF!</v>
      </c>
      <c r="T10" s="373" t="e">
        <f>#REF!</f>
        <v>#REF!</v>
      </c>
      <c r="U10" s="373" t="e">
        <f>#REF!</f>
        <v>#REF!</v>
      </c>
      <c r="V10" s="373" t="e">
        <f>#REF!</f>
        <v>#REF!</v>
      </c>
      <c r="W10" s="373" t="e">
        <f>#REF!</f>
        <v>#REF!</v>
      </c>
      <c r="X10" s="373" t="e">
        <f>#REF!</f>
        <v>#REF!</v>
      </c>
      <c r="Y10" s="373" t="e">
        <f>#REF!</f>
        <v>#REF!</v>
      </c>
    </row>
    <row r="11" spans="1:25" s="353" customFormat="1" ht="14.25" customHeight="1" outlineLevel="1">
      <c r="B11" s="549"/>
      <c r="C11" s="562" t="s">
        <v>380</v>
      </c>
      <c r="D11" s="563" t="e">
        <f t="shared" si="2"/>
        <v>#REF!</v>
      </c>
      <c r="E11" s="563"/>
      <c r="F11" s="373" t="e">
        <f>#REF!</f>
        <v>#REF!</v>
      </c>
      <c r="G11" s="373" t="e">
        <f>#REF!</f>
        <v>#REF!</v>
      </c>
      <c r="H11" s="373" t="e">
        <f>#REF!</f>
        <v>#REF!</v>
      </c>
      <c r="I11" s="373" t="e">
        <f>#REF!</f>
        <v>#REF!</v>
      </c>
      <c r="J11" s="373" t="e">
        <f>#REF!</f>
        <v>#REF!</v>
      </c>
      <c r="K11" s="373" t="e">
        <f>#REF!</f>
        <v>#REF!</v>
      </c>
      <c r="L11" s="373" t="e">
        <f>#REF!</f>
        <v>#REF!</v>
      </c>
      <c r="M11" s="373" t="e">
        <f>#REF!</f>
        <v>#REF!</v>
      </c>
      <c r="N11" s="373" t="e">
        <f>#REF!</f>
        <v>#REF!</v>
      </c>
      <c r="O11" s="373" t="e">
        <f>#REF!</f>
        <v>#REF!</v>
      </c>
      <c r="P11" s="373" t="e">
        <f>#REF!</f>
        <v>#REF!</v>
      </c>
      <c r="Q11" s="373" t="e">
        <f>#REF!</f>
        <v>#REF!</v>
      </c>
      <c r="R11" s="373" t="e">
        <f>#REF!</f>
        <v>#REF!</v>
      </c>
      <c r="S11" s="373" t="e">
        <f>#REF!</f>
        <v>#REF!</v>
      </c>
      <c r="T11" s="373" t="e">
        <f>#REF!</f>
        <v>#REF!</v>
      </c>
      <c r="U11" s="373" t="e">
        <f>#REF!</f>
        <v>#REF!</v>
      </c>
      <c r="V11" s="373" t="e">
        <f>#REF!</f>
        <v>#REF!</v>
      </c>
      <c r="W11" s="373" t="e">
        <f>#REF!</f>
        <v>#REF!</v>
      </c>
      <c r="X11" s="373" t="e">
        <f>#REF!</f>
        <v>#REF!</v>
      </c>
      <c r="Y11" s="373" t="e">
        <f>#REF!</f>
        <v>#REF!</v>
      </c>
    </row>
    <row r="12" spans="1:25" s="353" customFormat="1" ht="14.25" customHeight="1" outlineLevel="1">
      <c r="B12" s="549"/>
      <c r="C12" s="562" t="s">
        <v>63</v>
      </c>
      <c r="D12" s="563" t="e">
        <f t="shared" si="2"/>
        <v>#REF!</v>
      </c>
      <c r="E12" s="563"/>
      <c r="F12" s="373" t="e">
        <f>#REF!</f>
        <v>#REF!</v>
      </c>
      <c r="G12" s="373" t="e">
        <f>#REF!</f>
        <v>#REF!</v>
      </c>
      <c r="H12" s="373" t="e">
        <f>#REF!</f>
        <v>#REF!</v>
      </c>
      <c r="I12" s="373" t="e">
        <f>#REF!</f>
        <v>#REF!</v>
      </c>
      <c r="J12" s="373" t="e">
        <f>#REF!</f>
        <v>#REF!</v>
      </c>
      <c r="K12" s="373" t="e">
        <f>#REF!</f>
        <v>#REF!</v>
      </c>
      <c r="L12" s="373" t="e">
        <f>#REF!</f>
        <v>#REF!</v>
      </c>
      <c r="M12" s="373" t="e">
        <f>#REF!</f>
        <v>#REF!</v>
      </c>
      <c r="N12" s="373" t="e">
        <f>#REF!</f>
        <v>#REF!</v>
      </c>
      <c r="O12" s="373" t="e">
        <f>#REF!</f>
        <v>#REF!</v>
      </c>
      <c r="P12" s="373" t="e">
        <f>#REF!</f>
        <v>#REF!</v>
      </c>
      <c r="Q12" s="373" t="e">
        <f>#REF!</f>
        <v>#REF!</v>
      </c>
      <c r="R12" s="373" t="e">
        <f>#REF!</f>
        <v>#REF!</v>
      </c>
      <c r="S12" s="373" t="e">
        <f>#REF!</f>
        <v>#REF!</v>
      </c>
      <c r="T12" s="373" t="e">
        <f>#REF!</f>
        <v>#REF!</v>
      </c>
      <c r="U12" s="373" t="e">
        <f>#REF!</f>
        <v>#REF!</v>
      </c>
      <c r="V12" s="373" t="e">
        <f>#REF!</f>
        <v>#REF!</v>
      </c>
      <c r="W12" s="373" t="e">
        <f>#REF!</f>
        <v>#REF!</v>
      </c>
      <c r="X12" s="373" t="e">
        <f>#REF!</f>
        <v>#REF!</v>
      </c>
      <c r="Y12" s="373" t="e">
        <f>#REF!</f>
        <v>#REF!</v>
      </c>
    </row>
    <row r="13" spans="1:25" s="353" customFormat="1" ht="14.25" customHeight="1" outlineLevel="1">
      <c r="B13" s="549"/>
      <c r="C13" s="562" t="s">
        <v>64</v>
      </c>
      <c r="D13" s="563" t="e">
        <f t="shared" si="2"/>
        <v>#REF!</v>
      </c>
      <c r="E13" s="563"/>
      <c r="F13" s="373" t="e">
        <f>#REF!</f>
        <v>#REF!</v>
      </c>
      <c r="G13" s="373" t="e">
        <f>#REF!</f>
        <v>#REF!</v>
      </c>
      <c r="H13" s="373" t="e">
        <f>#REF!</f>
        <v>#REF!</v>
      </c>
      <c r="I13" s="373" t="e">
        <f>#REF!</f>
        <v>#REF!</v>
      </c>
      <c r="J13" s="373" t="e">
        <f>#REF!</f>
        <v>#REF!</v>
      </c>
      <c r="K13" s="373" t="e">
        <f>#REF!</f>
        <v>#REF!</v>
      </c>
      <c r="L13" s="373" t="e">
        <f>#REF!</f>
        <v>#REF!</v>
      </c>
      <c r="M13" s="373" t="e">
        <f>#REF!</f>
        <v>#REF!</v>
      </c>
      <c r="N13" s="373" t="e">
        <f>#REF!</f>
        <v>#REF!</v>
      </c>
      <c r="O13" s="373" t="e">
        <f>#REF!</f>
        <v>#REF!</v>
      </c>
      <c r="P13" s="373" t="e">
        <f>#REF!</f>
        <v>#REF!</v>
      </c>
      <c r="Q13" s="373" t="e">
        <f>#REF!</f>
        <v>#REF!</v>
      </c>
      <c r="R13" s="373" t="e">
        <f>#REF!</f>
        <v>#REF!</v>
      </c>
      <c r="S13" s="373" t="e">
        <f>#REF!</f>
        <v>#REF!</v>
      </c>
      <c r="T13" s="373" t="e">
        <f>#REF!</f>
        <v>#REF!</v>
      </c>
      <c r="U13" s="373" t="e">
        <f>#REF!</f>
        <v>#REF!</v>
      </c>
      <c r="V13" s="373" t="e">
        <f>#REF!</f>
        <v>#REF!</v>
      </c>
      <c r="W13" s="373" t="e">
        <f>#REF!</f>
        <v>#REF!</v>
      </c>
      <c r="X13" s="373" t="e">
        <f>#REF!</f>
        <v>#REF!</v>
      </c>
      <c r="Y13" s="373" t="e">
        <f>#REF!</f>
        <v>#REF!</v>
      </c>
    </row>
    <row r="14" spans="1:25" s="353" customFormat="1" ht="14.25" customHeight="1" outlineLevel="1">
      <c r="B14" s="549"/>
      <c r="C14" s="562" t="s">
        <v>354</v>
      </c>
      <c r="D14" s="563" t="e">
        <f t="shared" si="2"/>
        <v>#REF!</v>
      </c>
      <c r="E14" s="563"/>
      <c r="F14" s="373" t="e">
        <f>#REF!</f>
        <v>#REF!</v>
      </c>
      <c r="G14" s="373" t="e">
        <f>#REF!</f>
        <v>#REF!</v>
      </c>
      <c r="H14" s="373" t="e">
        <f>#REF!</f>
        <v>#REF!</v>
      </c>
      <c r="I14" s="373" t="e">
        <f>#REF!</f>
        <v>#REF!</v>
      </c>
      <c r="J14" s="373" t="e">
        <f>#REF!</f>
        <v>#REF!</v>
      </c>
      <c r="K14" s="373" t="e">
        <f>#REF!</f>
        <v>#REF!</v>
      </c>
      <c r="L14" s="373" t="e">
        <f>#REF!</f>
        <v>#REF!</v>
      </c>
      <c r="M14" s="373" t="e">
        <f>#REF!</f>
        <v>#REF!</v>
      </c>
      <c r="N14" s="373" t="e">
        <f>#REF!</f>
        <v>#REF!</v>
      </c>
      <c r="O14" s="373" t="e">
        <f>#REF!</f>
        <v>#REF!</v>
      </c>
      <c r="P14" s="373" t="e">
        <f>#REF!</f>
        <v>#REF!</v>
      </c>
      <c r="Q14" s="373" t="e">
        <f>#REF!</f>
        <v>#REF!</v>
      </c>
      <c r="R14" s="373" t="e">
        <f>#REF!</f>
        <v>#REF!</v>
      </c>
      <c r="S14" s="373" t="e">
        <f>#REF!</f>
        <v>#REF!</v>
      </c>
      <c r="T14" s="373" t="e">
        <f>#REF!</f>
        <v>#REF!</v>
      </c>
      <c r="U14" s="373" t="e">
        <f>#REF!</f>
        <v>#REF!</v>
      </c>
      <c r="V14" s="373" t="e">
        <f>#REF!</f>
        <v>#REF!</v>
      </c>
      <c r="W14" s="373" t="e">
        <f>#REF!</f>
        <v>#REF!</v>
      </c>
      <c r="X14" s="373" t="e">
        <f>#REF!</f>
        <v>#REF!</v>
      </c>
      <c r="Y14" s="373" t="e">
        <f>#REF!</f>
        <v>#REF!</v>
      </c>
    </row>
    <row r="15" spans="1:25" s="346" customFormat="1" ht="14.25" customHeight="1">
      <c r="B15" s="553"/>
      <c r="C15" s="562"/>
      <c r="D15" s="563"/>
      <c r="E15" s="563"/>
      <c r="F15" s="373"/>
      <c r="G15" s="373"/>
      <c r="H15" s="373"/>
      <c r="I15" s="373"/>
      <c r="J15" s="373"/>
      <c r="K15" s="373"/>
      <c r="L15" s="373"/>
      <c r="M15" s="373"/>
      <c r="N15" s="373"/>
      <c r="O15" s="373"/>
      <c r="P15" s="373"/>
      <c r="Q15" s="373"/>
      <c r="R15" s="373"/>
      <c r="S15" s="373"/>
      <c r="T15" s="373"/>
      <c r="U15" s="373"/>
      <c r="V15" s="373"/>
      <c r="W15" s="373"/>
      <c r="X15" s="373"/>
      <c r="Y15" s="373"/>
    </row>
    <row r="16" spans="1:25" s="353" customFormat="1" outlineLevel="1">
      <c r="A16" s="353" t="s">
        <v>90</v>
      </c>
      <c r="B16" s="552" t="s">
        <v>197</v>
      </c>
      <c r="C16" s="354"/>
      <c r="D16" s="563">
        <f t="shared" ref="D16:D21" si="3">SUM(F16:Y16)</f>
        <v>0</v>
      </c>
      <c r="E16" s="561"/>
      <c r="F16" s="372">
        <v>0</v>
      </c>
      <c r="G16" s="372">
        <v>0</v>
      </c>
      <c r="H16" s="372">
        <v>0</v>
      </c>
      <c r="I16" s="372">
        <v>0</v>
      </c>
      <c r="J16" s="372">
        <v>0</v>
      </c>
      <c r="K16" s="372">
        <v>0</v>
      </c>
      <c r="L16" s="372">
        <v>0</v>
      </c>
      <c r="M16" s="372">
        <v>0</v>
      </c>
      <c r="N16" s="372">
        <v>0</v>
      </c>
      <c r="O16" s="372">
        <v>0</v>
      </c>
      <c r="P16" s="372">
        <v>0</v>
      </c>
      <c r="Q16" s="372">
        <v>0</v>
      </c>
      <c r="R16" s="372">
        <v>0</v>
      </c>
      <c r="S16" s="372">
        <v>0</v>
      </c>
      <c r="T16" s="372">
        <v>0</v>
      </c>
      <c r="U16" s="372">
        <v>0</v>
      </c>
      <c r="V16" s="372">
        <v>0</v>
      </c>
      <c r="W16" s="372">
        <v>0</v>
      </c>
      <c r="X16" s="372">
        <v>0</v>
      </c>
      <c r="Y16" s="372">
        <v>0</v>
      </c>
    </row>
    <row r="17" spans="2:34" s="353" customFormat="1" outlineLevel="1">
      <c r="B17" s="549" t="s">
        <v>198</v>
      </c>
      <c r="C17" s="352"/>
      <c r="D17" s="563">
        <f t="shared" si="3"/>
        <v>0</v>
      </c>
      <c r="E17" s="560"/>
      <c r="F17" s="377">
        <v>0</v>
      </c>
      <c r="G17" s="377">
        <v>0</v>
      </c>
      <c r="H17" s="377">
        <v>0</v>
      </c>
      <c r="I17" s="377">
        <v>0</v>
      </c>
      <c r="J17" s="377">
        <v>0</v>
      </c>
      <c r="K17" s="377">
        <v>0</v>
      </c>
      <c r="L17" s="377">
        <v>0</v>
      </c>
      <c r="M17" s="377">
        <v>0</v>
      </c>
      <c r="N17" s="377">
        <v>0</v>
      </c>
      <c r="O17" s="377">
        <v>0</v>
      </c>
      <c r="P17" s="377">
        <v>0</v>
      </c>
      <c r="Q17" s="377">
        <v>0</v>
      </c>
      <c r="R17" s="377">
        <v>0</v>
      </c>
      <c r="S17" s="377">
        <v>0</v>
      </c>
      <c r="T17" s="377">
        <v>0</v>
      </c>
      <c r="U17" s="377">
        <v>0</v>
      </c>
      <c r="V17" s="377">
        <v>0</v>
      </c>
      <c r="W17" s="377">
        <v>0</v>
      </c>
      <c r="X17" s="377">
        <v>0</v>
      </c>
      <c r="Y17" s="377">
        <v>0</v>
      </c>
    </row>
    <row r="18" spans="2:34" s="353" customFormat="1">
      <c r="B18" s="554" t="s">
        <v>178</v>
      </c>
      <c r="C18" s="355"/>
      <c r="D18" s="563">
        <f t="shared" si="3"/>
        <v>0</v>
      </c>
      <c r="E18" s="564"/>
      <c r="F18" s="378">
        <f t="shared" ref="F18:T18" si="4">F16-F17</f>
        <v>0</v>
      </c>
      <c r="G18" s="378">
        <f t="shared" si="4"/>
        <v>0</v>
      </c>
      <c r="H18" s="378">
        <f t="shared" si="4"/>
        <v>0</v>
      </c>
      <c r="I18" s="378">
        <f t="shared" si="4"/>
        <v>0</v>
      </c>
      <c r="J18" s="378">
        <f t="shared" si="4"/>
        <v>0</v>
      </c>
      <c r="K18" s="378">
        <f t="shared" si="4"/>
        <v>0</v>
      </c>
      <c r="L18" s="378">
        <f t="shared" si="4"/>
        <v>0</v>
      </c>
      <c r="M18" s="378">
        <f t="shared" si="4"/>
        <v>0</v>
      </c>
      <c r="N18" s="378">
        <f t="shared" si="4"/>
        <v>0</v>
      </c>
      <c r="O18" s="378">
        <f t="shared" si="4"/>
        <v>0</v>
      </c>
      <c r="P18" s="378">
        <f t="shared" si="4"/>
        <v>0</v>
      </c>
      <c r="Q18" s="378">
        <f t="shared" si="4"/>
        <v>0</v>
      </c>
      <c r="R18" s="378">
        <f t="shared" si="4"/>
        <v>0</v>
      </c>
      <c r="S18" s="378">
        <f t="shared" si="4"/>
        <v>0</v>
      </c>
      <c r="T18" s="378">
        <f t="shared" si="4"/>
        <v>0</v>
      </c>
      <c r="U18" s="378">
        <f>U16-U17</f>
        <v>0</v>
      </c>
      <c r="V18" s="378">
        <f>V16-V17</f>
        <v>0</v>
      </c>
      <c r="W18" s="378">
        <f>W16-W17</f>
        <v>0</v>
      </c>
      <c r="X18" s="378">
        <f>X16-X17</f>
        <v>0</v>
      </c>
      <c r="Y18" s="378">
        <f>Y16-Y17</f>
        <v>0</v>
      </c>
    </row>
    <row r="19" spans="2:34" s="353" customFormat="1" ht="14.25" customHeight="1">
      <c r="B19" s="555" t="s">
        <v>179</v>
      </c>
      <c r="D19" s="565" t="e">
        <f t="shared" si="3"/>
        <v>#REF!</v>
      </c>
      <c r="E19" s="560"/>
      <c r="F19" s="379" t="e">
        <f t="shared" ref="F19:T19" si="5">F6+F18</f>
        <v>#REF!</v>
      </c>
      <c r="G19" s="379" t="e">
        <f t="shared" si="5"/>
        <v>#REF!</v>
      </c>
      <c r="H19" s="379" t="e">
        <f t="shared" si="5"/>
        <v>#REF!</v>
      </c>
      <c r="I19" s="379" t="e">
        <f t="shared" si="5"/>
        <v>#REF!</v>
      </c>
      <c r="J19" s="379" t="e">
        <f t="shared" si="5"/>
        <v>#REF!</v>
      </c>
      <c r="K19" s="379" t="e">
        <f t="shared" si="5"/>
        <v>#REF!</v>
      </c>
      <c r="L19" s="379" t="e">
        <f t="shared" si="5"/>
        <v>#REF!</v>
      </c>
      <c r="M19" s="379" t="e">
        <f t="shared" si="5"/>
        <v>#REF!</v>
      </c>
      <c r="N19" s="379" t="e">
        <f t="shared" si="5"/>
        <v>#REF!</v>
      </c>
      <c r="O19" s="379" t="e">
        <f t="shared" si="5"/>
        <v>#REF!</v>
      </c>
      <c r="P19" s="379" t="e">
        <f t="shared" si="5"/>
        <v>#REF!</v>
      </c>
      <c r="Q19" s="379" t="e">
        <f t="shared" si="5"/>
        <v>#REF!</v>
      </c>
      <c r="R19" s="379" t="e">
        <f t="shared" si="5"/>
        <v>#REF!</v>
      </c>
      <c r="S19" s="379" t="e">
        <f t="shared" si="5"/>
        <v>#REF!</v>
      </c>
      <c r="T19" s="379" t="e">
        <f t="shared" si="5"/>
        <v>#REF!</v>
      </c>
      <c r="U19" s="379" t="e">
        <f>U6+U18</f>
        <v>#REF!</v>
      </c>
      <c r="V19" s="379" t="e">
        <f>V6+V18</f>
        <v>#REF!</v>
      </c>
      <c r="W19" s="379" t="e">
        <f>W6+W18</f>
        <v>#REF!</v>
      </c>
      <c r="X19" s="379" t="e">
        <f>X6+X18</f>
        <v>#REF!</v>
      </c>
      <c r="Y19" s="379" t="e">
        <f>Y6+Y18</f>
        <v>#REF!</v>
      </c>
    </row>
    <row r="20" spans="2:34" s="346" customFormat="1" ht="14.25" customHeight="1">
      <c r="B20" s="417" t="s">
        <v>199</v>
      </c>
      <c r="C20" s="356">
        <v>0.4</v>
      </c>
      <c r="D20" s="565" t="e">
        <f t="shared" si="3"/>
        <v>#REF!</v>
      </c>
      <c r="E20" s="565"/>
      <c r="F20" s="380" t="e">
        <f t="shared" ref="F20:T20" si="6">F35</f>
        <v>#REF!</v>
      </c>
      <c r="G20" s="380" t="e">
        <f t="shared" si="6"/>
        <v>#REF!</v>
      </c>
      <c r="H20" s="380" t="e">
        <f t="shared" si="6"/>
        <v>#REF!</v>
      </c>
      <c r="I20" s="380" t="e">
        <f t="shared" si="6"/>
        <v>#REF!</v>
      </c>
      <c r="J20" s="380" t="e">
        <f t="shared" si="6"/>
        <v>#REF!</v>
      </c>
      <c r="K20" s="380" t="e">
        <f t="shared" si="6"/>
        <v>#REF!</v>
      </c>
      <c r="L20" s="380" t="e">
        <f t="shared" si="6"/>
        <v>#REF!</v>
      </c>
      <c r="M20" s="380" t="e">
        <f t="shared" si="6"/>
        <v>#REF!</v>
      </c>
      <c r="N20" s="380" t="e">
        <f t="shared" si="6"/>
        <v>#REF!</v>
      </c>
      <c r="O20" s="380" t="e">
        <f t="shared" si="6"/>
        <v>#REF!</v>
      </c>
      <c r="P20" s="380" t="e">
        <f t="shared" si="6"/>
        <v>#REF!</v>
      </c>
      <c r="Q20" s="380" t="e">
        <f t="shared" si="6"/>
        <v>#REF!</v>
      </c>
      <c r="R20" s="380" t="e">
        <f t="shared" si="6"/>
        <v>#REF!</v>
      </c>
      <c r="S20" s="380" t="e">
        <f t="shared" si="6"/>
        <v>#REF!</v>
      </c>
      <c r="T20" s="380" t="e">
        <f t="shared" si="6"/>
        <v>#REF!</v>
      </c>
      <c r="U20" s="380" t="e">
        <f>U35</f>
        <v>#REF!</v>
      </c>
      <c r="V20" s="380" t="e">
        <f>V35</f>
        <v>#REF!</v>
      </c>
      <c r="W20" s="380" t="e">
        <f>W35</f>
        <v>#REF!</v>
      </c>
      <c r="X20" s="380" t="e">
        <f>X35</f>
        <v>#REF!</v>
      </c>
      <c r="Y20" s="380" t="e">
        <f>Y35</f>
        <v>#REF!</v>
      </c>
    </row>
    <row r="21" spans="2:34" s="353" customFormat="1" ht="14.25" customHeight="1">
      <c r="B21" s="556" t="s">
        <v>180</v>
      </c>
      <c r="C21" s="357"/>
      <c r="D21" s="565" t="e">
        <f t="shared" si="3"/>
        <v>#REF!</v>
      </c>
      <c r="E21" s="566"/>
      <c r="F21" s="381" t="e">
        <f t="shared" ref="F21:T21" si="7">F19-F20</f>
        <v>#REF!</v>
      </c>
      <c r="G21" s="381" t="e">
        <f t="shared" si="7"/>
        <v>#REF!</v>
      </c>
      <c r="H21" s="381" t="e">
        <f t="shared" si="7"/>
        <v>#REF!</v>
      </c>
      <c r="I21" s="381" t="e">
        <f t="shared" si="7"/>
        <v>#REF!</v>
      </c>
      <c r="J21" s="381" t="e">
        <f t="shared" si="7"/>
        <v>#REF!</v>
      </c>
      <c r="K21" s="381" t="e">
        <f t="shared" si="7"/>
        <v>#REF!</v>
      </c>
      <c r="L21" s="381" t="e">
        <f t="shared" si="7"/>
        <v>#REF!</v>
      </c>
      <c r="M21" s="381" t="e">
        <f t="shared" si="7"/>
        <v>#REF!</v>
      </c>
      <c r="N21" s="381" t="e">
        <f t="shared" si="7"/>
        <v>#REF!</v>
      </c>
      <c r="O21" s="381" t="e">
        <f t="shared" si="7"/>
        <v>#REF!</v>
      </c>
      <c r="P21" s="381" t="e">
        <f t="shared" si="7"/>
        <v>#REF!</v>
      </c>
      <c r="Q21" s="381" t="e">
        <f t="shared" si="7"/>
        <v>#REF!</v>
      </c>
      <c r="R21" s="381" t="e">
        <f t="shared" si="7"/>
        <v>#REF!</v>
      </c>
      <c r="S21" s="381" t="e">
        <f t="shared" si="7"/>
        <v>#REF!</v>
      </c>
      <c r="T21" s="381" t="e">
        <f t="shared" si="7"/>
        <v>#REF!</v>
      </c>
      <c r="U21" s="381" t="e">
        <f>U19-U20</f>
        <v>#REF!</v>
      </c>
      <c r="V21" s="381" t="e">
        <f>V19-V20</f>
        <v>#REF!</v>
      </c>
      <c r="W21" s="381" t="e">
        <f>W19-W20</f>
        <v>#REF!</v>
      </c>
      <c r="X21" s="381" t="e">
        <f>X19-X20</f>
        <v>#REF!</v>
      </c>
      <c r="Y21" s="381" t="e">
        <f>Y19-Y20</f>
        <v>#REF!</v>
      </c>
    </row>
    <row r="22" spans="2:34" s="353" customFormat="1" ht="14.25" customHeight="1">
      <c r="B22" s="352"/>
      <c r="D22" s="358"/>
      <c r="E22" s="358"/>
      <c r="F22" s="358"/>
      <c r="G22" s="358"/>
      <c r="H22" s="358"/>
      <c r="I22" s="358"/>
      <c r="J22" s="358"/>
      <c r="K22" s="358"/>
      <c r="L22" s="358"/>
      <c r="M22" s="358"/>
      <c r="N22" s="358"/>
      <c r="O22" s="358"/>
      <c r="P22" s="358"/>
      <c r="Q22" s="358"/>
      <c r="R22" s="358"/>
      <c r="S22" s="358"/>
      <c r="T22" s="358"/>
      <c r="U22" s="358"/>
      <c r="V22" s="358"/>
      <c r="W22" s="358"/>
      <c r="X22" s="358"/>
      <c r="Y22" s="358"/>
    </row>
    <row r="23" spans="2:34" s="346" customFormat="1" hidden="1" outlineLevel="1"/>
    <row r="24" spans="2:34" s="353" customFormat="1" hidden="1" outlineLevel="1">
      <c r="B24" s="359"/>
      <c r="C24" s="359"/>
      <c r="D24" s="360"/>
      <c r="E24" s="361" t="s">
        <v>193</v>
      </c>
      <c r="F24" s="361" t="s">
        <v>355</v>
      </c>
      <c r="G24" s="361" t="s">
        <v>165</v>
      </c>
      <c r="H24" s="361" t="s">
        <v>166</v>
      </c>
      <c r="I24" s="361" t="s">
        <v>167</v>
      </c>
      <c r="J24" s="361" t="s">
        <v>168</v>
      </c>
      <c r="K24" s="361" t="s">
        <v>169</v>
      </c>
      <c r="L24" s="361" t="s">
        <v>170</v>
      </c>
      <c r="M24" s="361" t="s">
        <v>171</v>
      </c>
      <c r="N24" s="361" t="s">
        <v>172</v>
      </c>
      <c r="O24" s="361" t="s">
        <v>173</v>
      </c>
      <c r="P24" s="361" t="s">
        <v>173</v>
      </c>
      <c r="Q24" s="361" t="s">
        <v>173</v>
      </c>
      <c r="R24" s="361" t="s">
        <v>173</v>
      </c>
      <c r="S24" s="361" t="s">
        <v>173</v>
      </c>
      <c r="T24" s="361" t="s">
        <v>173</v>
      </c>
      <c r="U24" s="361" t="s">
        <v>173</v>
      </c>
      <c r="V24" s="361" t="s">
        <v>173</v>
      </c>
      <c r="W24" s="361" t="s">
        <v>173</v>
      </c>
      <c r="X24" s="361" t="s">
        <v>173</v>
      </c>
      <c r="Y24" s="361" t="s">
        <v>173</v>
      </c>
      <c r="Z24" s="346"/>
      <c r="AA24" s="346"/>
      <c r="AB24" s="346"/>
      <c r="AC24" s="346"/>
      <c r="AD24" s="346"/>
      <c r="AE24" s="346"/>
      <c r="AF24" s="346"/>
      <c r="AG24" s="346"/>
      <c r="AH24" s="346"/>
    </row>
    <row r="25" spans="2:34" s="362" customFormat="1" hidden="1" outlineLevel="1">
      <c r="B25" s="363"/>
      <c r="C25" s="363"/>
      <c r="D25" s="364"/>
      <c r="E25" s="364"/>
      <c r="F25" s="365">
        <v>1</v>
      </c>
      <c r="G25" s="365">
        <v>2</v>
      </c>
      <c r="H25" s="365">
        <v>3</v>
      </c>
      <c r="I25" s="365">
        <v>4</v>
      </c>
      <c r="J25" s="365">
        <v>5</v>
      </c>
      <c r="K25" s="365">
        <v>6</v>
      </c>
      <c r="L25" s="365">
        <v>7</v>
      </c>
      <c r="M25" s="365">
        <v>8</v>
      </c>
      <c r="N25" s="365">
        <v>9</v>
      </c>
      <c r="O25" s="365">
        <v>10</v>
      </c>
      <c r="P25" s="365">
        <v>11</v>
      </c>
      <c r="Q25" s="365">
        <v>12</v>
      </c>
      <c r="R25" s="365">
        <v>13</v>
      </c>
      <c r="S25" s="365">
        <v>14</v>
      </c>
      <c r="T25" s="365">
        <v>15</v>
      </c>
      <c r="U25" s="365">
        <v>16</v>
      </c>
      <c r="V25" s="365">
        <v>17</v>
      </c>
      <c r="W25" s="365">
        <v>18</v>
      </c>
      <c r="X25" s="365">
        <v>19</v>
      </c>
      <c r="Y25" s="365">
        <v>20</v>
      </c>
      <c r="Z25" s="346"/>
      <c r="AA25" s="346"/>
      <c r="AB25" s="346"/>
      <c r="AC25" s="346"/>
      <c r="AD25" s="346"/>
      <c r="AE25" s="346"/>
      <c r="AF25" s="346"/>
      <c r="AG25" s="346"/>
      <c r="AH25" s="346"/>
    </row>
    <row r="26" spans="2:34" s="328" customFormat="1" ht="14.25" hidden="1" outlineLevel="1">
      <c r="B26" s="325" t="s">
        <v>181</v>
      </c>
      <c r="C26" s="326"/>
      <c r="D26" s="327"/>
      <c r="E26" s="567">
        <f t="shared" ref="E26:Y26" si="8">E19</f>
        <v>0</v>
      </c>
      <c r="F26" s="366" t="e">
        <f t="shared" si="8"/>
        <v>#REF!</v>
      </c>
      <c r="G26" s="366" t="e">
        <f t="shared" si="8"/>
        <v>#REF!</v>
      </c>
      <c r="H26" s="366" t="e">
        <f t="shared" si="8"/>
        <v>#REF!</v>
      </c>
      <c r="I26" s="366" t="e">
        <f t="shared" si="8"/>
        <v>#REF!</v>
      </c>
      <c r="J26" s="366" t="e">
        <f t="shared" si="8"/>
        <v>#REF!</v>
      </c>
      <c r="K26" s="366" t="e">
        <f t="shared" si="8"/>
        <v>#REF!</v>
      </c>
      <c r="L26" s="366" t="e">
        <f t="shared" si="8"/>
        <v>#REF!</v>
      </c>
      <c r="M26" s="366" t="e">
        <f t="shared" si="8"/>
        <v>#REF!</v>
      </c>
      <c r="N26" s="366" t="e">
        <f t="shared" si="8"/>
        <v>#REF!</v>
      </c>
      <c r="O26" s="366" t="e">
        <f t="shared" si="8"/>
        <v>#REF!</v>
      </c>
      <c r="P26" s="366" t="e">
        <f t="shared" si="8"/>
        <v>#REF!</v>
      </c>
      <c r="Q26" s="366" t="e">
        <f t="shared" si="8"/>
        <v>#REF!</v>
      </c>
      <c r="R26" s="366" t="e">
        <f t="shared" si="8"/>
        <v>#REF!</v>
      </c>
      <c r="S26" s="366" t="e">
        <f t="shared" si="8"/>
        <v>#REF!</v>
      </c>
      <c r="T26" s="366" t="e">
        <f t="shared" si="8"/>
        <v>#REF!</v>
      </c>
      <c r="U26" s="366" t="e">
        <f t="shared" si="8"/>
        <v>#REF!</v>
      </c>
      <c r="V26" s="366" t="e">
        <f t="shared" si="8"/>
        <v>#REF!</v>
      </c>
      <c r="W26" s="366" t="e">
        <f t="shared" si="8"/>
        <v>#REF!</v>
      </c>
      <c r="X26" s="366" t="e">
        <f t="shared" si="8"/>
        <v>#REF!</v>
      </c>
      <c r="Y26" s="366" t="e">
        <f t="shared" si="8"/>
        <v>#REF!</v>
      </c>
      <c r="Z26" s="346"/>
      <c r="AA26" s="346"/>
      <c r="AB26" s="346"/>
      <c r="AC26" s="346"/>
      <c r="AD26" s="346"/>
      <c r="AE26" s="346"/>
      <c r="AF26" s="346"/>
      <c r="AG26" s="346"/>
      <c r="AH26" s="346"/>
    </row>
    <row r="27" spans="2:34" s="328" customFormat="1" ht="14.25" hidden="1" outlineLevel="1">
      <c r="B27" s="329" t="s">
        <v>182</v>
      </c>
      <c r="C27" s="330"/>
      <c r="D27" s="331"/>
      <c r="E27" s="568">
        <f>IF(E25&lt;=6,0,IF(E26-SUM(D27)&lt;0,D28,IF(E26-SUM(D27:D28)&gt;0,0,ABS(E26-SUM(D27:D28)))))</f>
        <v>0</v>
      </c>
      <c r="F27" s="332">
        <f>IF(F25&lt;=6,0,IF(F26-SUM(E27)&lt;0,E28,IF(F26-SUM(E27:E28)&gt;0,0,ABS(F26-SUM(E27:E28)))))</f>
        <v>0</v>
      </c>
      <c r="G27" s="332">
        <f t="shared" ref="G27:Y27" si="9">IF(G25&lt;=6,0,IF(G26-SUM(F27:F27)&lt;0,F28,IF(G26-SUM(F27:F28)&gt;0,0,ABS(G26-SUM(F27:F28)))))</f>
        <v>0</v>
      </c>
      <c r="H27" s="332">
        <f t="shared" si="9"/>
        <v>0</v>
      </c>
      <c r="I27" s="332">
        <f t="shared" si="9"/>
        <v>0</v>
      </c>
      <c r="J27" s="333">
        <f t="shared" si="9"/>
        <v>0</v>
      </c>
      <c r="K27" s="332">
        <f t="shared" si="9"/>
        <v>0</v>
      </c>
      <c r="L27" s="332" t="e">
        <f t="shared" si="9"/>
        <v>#REF!</v>
      </c>
      <c r="M27" s="332" t="e">
        <f t="shared" si="9"/>
        <v>#REF!</v>
      </c>
      <c r="N27" s="332" t="e">
        <f t="shared" si="9"/>
        <v>#REF!</v>
      </c>
      <c r="O27" s="332" t="e">
        <f t="shared" si="9"/>
        <v>#REF!</v>
      </c>
      <c r="P27" s="332" t="e">
        <f t="shared" si="9"/>
        <v>#REF!</v>
      </c>
      <c r="Q27" s="332" t="e">
        <f t="shared" si="9"/>
        <v>#REF!</v>
      </c>
      <c r="R27" s="332" t="e">
        <f t="shared" si="9"/>
        <v>#REF!</v>
      </c>
      <c r="S27" s="332" t="e">
        <f t="shared" si="9"/>
        <v>#REF!</v>
      </c>
      <c r="T27" s="332" t="e">
        <f t="shared" si="9"/>
        <v>#REF!</v>
      </c>
      <c r="U27" s="332" t="e">
        <f t="shared" si="9"/>
        <v>#REF!</v>
      </c>
      <c r="V27" s="332" t="e">
        <f t="shared" si="9"/>
        <v>#REF!</v>
      </c>
      <c r="W27" s="332" t="e">
        <f t="shared" si="9"/>
        <v>#REF!</v>
      </c>
      <c r="X27" s="332" t="e">
        <f t="shared" si="9"/>
        <v>#REF!</v>
      </c>
      <c r="Y27" s="332" t="e">
        <f t="shared" si="9"/>
        <v>#REF!</v>
      </c>
      <c r="Z27" s="346"/>
      <c r="AA27" s="346"/>
      <c r="AB27" s="346"/>
      <c r="AC27" s="346"/>
      <c r="AD27" s="346"/>
      <c r="AE27" s="346"/>
      <c r="AF27" s="346"/>
      <c r="AG27" s="346"/>
      <c r="AH27" s="346"/>
    </row>
    <row r="28" spans="2:34" s="328" customFormat="1" ht="14.25" hidden="1" outlineLevel="1">
      <c r="B28" s="334" t="s">
        <v>183</v>
      </c>
      <c r="D28" s="335"/>
      <c r="E28" s="569">
        <f t="shared" ref="E28:Y28" si="10">IF(E25&lt;=5,0,IF(E26-SUM(D27:D28)&lt;0,D29,IF(E26-SUM(D27:D29)&gt;0,0,ABS(E26-SUM(D27:D29)))))</f>
        <v>0</v>
      </c>
      <c r="F28" s="336">
        <f t="shared" si="10"/>
        <v>0</v>
      </c>
      <c r="G28" s="337">
        <f t="shared" si="10"/>
        <v>0</v>
      </c>
      <c r="H28" s="336">
        <f t="shared" si="10"/>
        <v>0</v>
      </c>
      <c r="I28" s="337">
        <f t="shared" si="10"/>
        <v>0</v>
      </c>
      <c r="J28" s="336">
        <f t="shared" si="10"/>
        <v>0</v>
      </c>
      <c r="K28" s="336" t="e">
        <f t="shared" si="10"/>
        <v>#REF!</v>
      </c>
      <c r="L28" s="336" t="e">
        <f t="shared" si="10"/>
        <v>#REF!</v>
      </c>
      <c r="M28" s="336" t="e">
        <f t="shared" si="10"/>
        <v>#REF!</v>
      </c>
      <c r="N28" s="336" t="e">
        <f t="shared" si="10"/>
        <v>#REF!</v>
      </c>
      <c r="O28" s="336" t="e">
        <f t="shared" si="10"/>
        <v>#REF!</v>
      </c>
      <c r="P28" s="336" t="e">
        <f t="shared" si="10"/>
        <v>#REF!</v>
      </c>
      <c r="Q28" s="336" t="e">
        <f t="shared" si="10"/>
        <v>#REF!</v>
      </c>
      <c r="R28" s="336" t="e">
        <f t="shared" si="10"/>
        <v>#REF!</v>
      </c>
      <c r="S28" s="336" t="e">
        <f t="shared" si="10"/>
        <v>#REF!</v>
      </c>
      <c r="T28" s="336" t="e">
        <f t="shared" si="10"/>
        <v>#REF!</v>
      </c>
      <c r="U28" s="336" t="e">
        <f t="shared" si="10"/>
        <v>#REF!</v>
      </c>
      <c r="V28" s="336" t="e">
        <f t="shared" si="10"/>
        <v>#REF!</v>
      </c>
      <c r="W28" s="336" t="e">
        <f t="shared" si="10"/>
        <v>#REF!</v>
      </c>
      <c r="X28" s="336" t="e">
        <f t="shared" si="10"/>
        <v>#REF!</v>
      </c>
      <c r="Y28" s="336" t="e">
        <f t="shared" si="10"/>
        <v>#REF!</v>
      </c>
      <c r="Z28" s="346"/>
      <c r="AA28" s="346"/>
      <c r="AB28" s="346"/>
      <c r="AC28" s="346"/>
      <c r="AD28" s="346"/>
      <c r="AE28" s="346"/>
      <c r="AF28" s="346"/>
      <c r="AG28" s="346"/>
      <c r="AH28" s="346"/>
    </row>
    <row r="29" spans="2:34" s="328" customFormat="1" ht="14.25" hidden="1" outlineLevel="1">
      <c r="B29" s="334" t="s">
        <v>184</v>
      </c>
      <c r="D29" s="335"/>
      <c r="E29" s="569">
        <f t="shared" ref="E29:Y29" si="11">IF(E25&lt;=4,0,IF(E26-SUM(D27:D29)&lt;0,D30,IF(E26-SUM(D27:D30)&gt;0,0,ABS(E26-SUM(D27:D30)))))</f>
        <v>0</v>
      </c>
      <c r="F29" s="336">
        <f t="shared" si="11"/>
        <v>0</v>
      </c>
      <c r="G29" s="336">
        <f t="shared" si="11"/>
        <v>0</v>
      </c>
      <c r="H29" s="336">
        <f t="shared" si="11"/>
        <v>0</v>
      </c>
      <c r="I29" s="336">
        <f t="shared" si="11"/>
        <v>0</v>
      </c>
      <c r="J29" s="336" t="e">
        <f t="shared" si="11"/>
        <v>#REF!</v>
      </c>
      <c r="K29" s="336" t="e">
        <f t="shared" si="11"/>
        <v>#REF!</v>
      </c>
      <c r="L29" s="336" t="e">
        <f t="shared" si="11"/>
        <v>#REF!</v>
      </c>
      <c r="M29" s="336" t="e">
        <f t="shared" si="11"/>
        <v>#REF!</v>
      </c>
      <c r="N29" s="336" t="e">
        <f t="shared" si="11"/>
        <v>#REF!</v>
      </c>
      <c r="O29" s="336" t="e">
        <f t="shared" si="11"/>
        <v>#REF!</v>
      </c>
      <c r="P29" s="336" t="e">
        <f t="shared" si="11"/>
        <v>#REF!</v>
      </c>
      <c r="Q29" s="336" t="e">
        <f t="shared" si="11"/>
        <v>#REF!</v>
      </c>
      <c r="R29" s="336" t="e">
        <f t="shared" si="11"/>
        <v>#REF!</v>
      </c>
      <c r="S29" s="336" t="e">
        <f t="shared" si="11"/>
        <v>#REF!</v>
      </c>
      <c r="T29" s="336" t="e">
        <f t="shared" si="11"/>
        <v>#REF!</v>
      </c>
      <c r="U29" s="336" t="e">
        <f t="shared" si="11"/>
        <v>#REF!</v>
      </c>
      <c r="V29" s="336" t="e">
        <f t="shared" si="11"/>
        <v>#REF!</v>
      </c>
      <c r="W29" s="336" t="e">
        <f t="shared" si="11"/>
        <v>#REF!</v>
      </c>
      <c r="X29" s="336" t="e">
        <f t="shared" si="11"/>
        <v>#REF!</v>
      </c>
      <c r="Y29" s="336" t="e">
        <f t="shared" si="11"/>
        <v>#REF!</v>
      </c>
      <c r="Z29" s="346"/>
      <c r="AA29" s="346"/>
      <c r="AB29" s="346"/>
      <c r="AC29" s="346"/>
      <c r="AD29" s="346"/>
      <c r="AE29" s="346"/>
      <c r="AF29" s="346"/>
      <c r="AG29" s="346"/>
      <c r="AH29" s="346"/>
    </row>
    <row r="30" spans="2:34" s="328" customFormat="1" ht="14.25" hidden="1" outlineLevel="1">
      <c r="B30" s="334" t="s">
        <v>185</v>
      </c>
      <c r="D30" s="335"/>
      <c r="E30" s="569">
        <f t="shared" ref="E30:Y30" si="12">IF(E25&lt;=3,0,IF(E26-SUM(D27:D30)&lt;0,D31,IF(E26-SUM(D27:D31)&gt;0,0,ABS(E26-SUM(D27:D31)))))</f>
        <v>0</v>
      </c>
      <c r="F30" s="336">
        <f t="shared" si="12"/>
        <v>0</v>
      </c>
      <c r="G30" s="336">
        <f t="shared" si="12"/>
        <v>0</v>
      </c>
      <c r="H30" s="336">
        <f t="shared" si="12"/>
        <v>0</v>
      </c>
      <c r="I30" s="336" t="e">
        <f t="shared" si="12"/>
        <v>#REF!</v>
      </c>
      <c r="J30" s="336" t="e">
        <f t="shared" si="12"/>
        <v>#REF!</v>
      </c>
      <c r="K30" s="336" t="e">
        <f t="shared" si="12"/>
        <v>#REF!</v>
      </c>
      <c r="L30" s="336" t="e">
        <f t="shared" si="12"/>
        <v>#REF!</v>
      </c>
      <c r="M30" s="336" t="e">
        <f t="shared" si="12"/>
        <v>#REF!</v>
      </c>
      <c r="N30" s="336" t="e">
        <f t="shared" si="12"/>
        <v>#REF!</v>
      </c>
      <c r="O30" s="336" t="e">
        <f t="shared" si="12"/>
        <v>#REF!</v>
      </c>
      <c r="P30" s="336" t="e">
        <f t="shared" si="12"/>
        <v>#REF!</v>
      </c>
      <c r="Q30" s="336" t="e">
        <f t="shared" si="12"/>
        <v>#REF!</v>
      </c>
      <c r="R30" s="336" t="e">
        <f t="shared" si="12"/>
        <v>#REF!</v>
      </c>
      <c r="S30" s="336" t="e">
        <f t="shared" si="12"/>
        <v>#REF!</v>
      </c>
      <c r="T30" s="336" t="e">
        <f t="shared" si="12"/>
        <v>#REF!</v>
      </c>
      <c r="U30" s="336" t="e">
        <f t="shared" si="12"/>
        <v>#REF!</v>
      </c>
      <c r="V30" s="336" t="e">
        <f t="shared" si="12"/>
        <v>#REF!</v>
      </c>
      <c r="W30" s="336" t="e">
        <f t="shared" si="12"/>
        <v>#REF!</v>
      </c>
      <c r="X30" s="336" t="e">
        <f t="shared" si="12"/>
        <v>#REF!</v>
      </c>
      <c r="Y30" s="336" t="e">
        <f t="shared" si="12"/>
        <v>#REF!</v>
      </c>
      <c r="Z30" s="346"/>
      <c r="AA30" s="346"/>
      <c r="AB30" s="346"/>
      <c r="AC30" s="346"/>
      <c r="AD30" s="346"/>
      <c r="AE30" s="346"/>
      <c r="AF30" s="346"/>
      <c r="AG30" s="346"/>
      <c r="AH30" s="346"/>
    </row>
    <row r="31" spans="2:34" s="328" customFormat="1" ht="14.25" hidden="1" outlineLevel="1">
      <c r="B31" s="334" t="s">
        <v>186</v>
      </c>
      <c r="D31" s="335"/>
      <c r="E31" s="569">
        <f t="shared" ref="E31:Y31" si="13">IF(E25&lt;=2,0,IF(E26-SUM(D27:D31)&lt;0,D32,IF(E26-SUM(D27:D32)&gt;0,0,ABS(E26-SUM(D27:D32)))))</f>
        <v>0</v>
      </c>
      <c r="F31" s="336">
        <f t="shared" si="13"/>
        <v>0</v>
      </c>
      <c r="G31" s="336">
        <f t="shared" si="13"/>
        <v>0</v>
      </c>
      <c r="H31" s="336" t="e">
        <f t="shared" si="13"/>
        <v>#REF!</v>
      </c>
      <c r="I31" s="336" t="e">
        <f t="shared" si="13"/>
        <v>#REF!</v>
      </c>
      <c r="J31" s="336" t="e">
        <f t="shared" si="13"/>
        <v>#REF!</v>
      </c>
      <c r="K31" s="336" t="e">
        <f t="shared" si="13"/>
        <v>#REF!</v>
      </c>
      <c r="L31" s="336" t="e">
        <f t="shared" si="13"/>
        <v>#REF!</v>
      </c>
      <c r="M31" s="336" t="e">
        <f t="shared" si="13"/>
        <v>#REF!</v>
      </c>
      <c r="N31" s="336" t="e">
        <f t="shared" si="13"/>
        <v>#REF!</v>
      </c>
      <c r="O31" s="336" t="e">
        <f t="shared" si="13"/>
        <v>#REF!</v>
      </c>
      <c r="P31" s="336" t="e">
        <f t="shared" si="13"/>
        <v>#REF!</v>
      </c>
      <c r="Q31" s="336" t="e">
        <f t="shared" si="13"/>
        <v>#REF!</v>
      </c>
      <c r="R31" s="336" t="e">
        <f t="shared" si="13"/>
        <v>#REF!</v>
      </c>
      <c r="S31" s="336" t="e">
        <f t="shared" si="13"/>
        <v>#REF!</v>
      </c>
      <c r="T31" s="336" t="e">
        <f t="shared" si="13"/>
        <v>#REF!</v>
      </c>
      <c r="U31" s="336" t="e">
        <f t="shared" si="13"/>
        <v>#REF!</v>
      </c>
      <c r="V31" s="336" t="e">
        <f t="shared" si="13"/>
        <v>#REF!</v>
      </c>
      <c r="W31" s="336" t="e">
        <f t="shared" si="13"/>
        <v>#REF!</v>
      </c>
      <c r="X31" s="336" t="e">
        <f t="shared" si="13"/>
        <v>#REF!</v>
      </c>
      <c r="Y31" s="336" t="e">
        <f t="shared" si="13"/>
        <v>#REF!</v>
      </c>
      <c r="Z31" s="346"/>
      <c r="AA31" s="346"/>
      <c r="AB31" s="346"/>
      <c r="AC31" s="346"/>
      <c r="AD31" s="346"/>
      <c r="AE31" s="346"/>
      <c r="AF31" s="346"/>
      <c r="AG31" s="346"/>
      <c r="AH31" s="346"/>
    </row>
    <row r="32" spans="2:34" s="328" customFormat="1" ht="14.25" hidden="1" outlineLevel="1">
      <c r="B32" s="334" t="s">
        <v>187</v>
      </c>
      <c r="D32" s="335"/>
      <c r="E32" s="569">
        <f t="shared" ref="E32:Y32" si="14">IF(E25&lt;=1,0,IF(E26-SUM(D27:D32)&lt;0,D33,IF(E26-SUM(D27:D33)&gt;0,0,ABS(E26-SUM(D27:D33)))))</f>
        <v>0</v>
      </c>
      <c r="F32" s="336">
        <f t="shared" si="14"/>
        <v>0</v>
      </c>
      <c r="G32" s="336" t="e">
        <f t="shared" si="14"/>
        <v>#REF!</v>
      </c>
      <c r="H32" s="336" t="e">
        <f t="shared" si="14"/>
        <v>#REF!</v>
      </c>
      <c r="I32" s="336" t="e">
        <f t="shared" si="14"/>
        <v>#REF!</v>
      </c>
      <c r="J32" s="336" t="e">
        <f t="shared" si="14"/>
        <v>#REF!</v>
      </c>
      <c r="K32" s="336" t="e">
        <f t="shared" si="14"/>
        <v>#REF!</v>
      </c>
      <c r="L32" s="336" t="e">
        <f t="shared" si="14"/>
        <v>#REF!</v>
      </c>
      <c r="M32" s="336" t="e">
        <f t="shared" si="14"/>
        <v>#REF!</v>
      </c>
      <c r="N32" s="336" t="e">
        <f t="shared" si="14"/>
        <v>#REF!</v>
      </c>
      <c r="O32" s="336" t="e">
        <f t="shared" si="14"/>
        <v>#REF!</v>
      </c>
      <c r="P32" s="336" t="e">
        <f t="shared" si="14"/>
        <v>#REF!</v>
      </c>
      <c r="Q32" s="336" t="e">
        <f t="shared" si="14"/>
        <v>#REF!</v>
      </c>
      <c r="R32" s="336" t="e">
        <f t="shared" si="14"/>
        <v>#REF!</v>
      </c>
      <c r="S32" s="336" t="e">
        <f t="shared" si="14"/>
        <v>#REF!</v>
      </c>
      <c r="T32" s="336" t="e">
        <f t="shared" si="14"/>
        <v>#REF!</v>
      </c>
      <c r="U32" s="336" t="e">
        <f t="shared" si="14"/>
        <v>#REF!</v>
      </c>
      <c r="V32" s="336" t="e">
        <f t="shared" si="14"/>
        <v>#REF!</v>
      </c>
      <c r="W32" s="336" t="e">
        <f t="shared" si="14"/>
        <v>#REF!</v>
      </c>
      <c r="X32" s="336" t="e">
        <f t="shared" si="14"/>
        <v>#REF!</v>
      </c>
      <c r="Y32" s="336" t="e">
        <f t="shared" si="14"/>
        <v>#REF!</v>
      </c>
      <c r="Z32" s="346"/>
      <c r="AA32" s="346"/>
      <c r="AB32" s="346"/>
      <c r="AC32" s="346"/>
      <c r="AD32" s="346"/>
      <c r="AE32" s="346"/>
      <c r="AF32" s="346"/>
      <c r="AG32" s="346"/>
      <c r="AH32" s="346"/>
    </row>
    <row r="33" spans="1:34" s="328" customFormat="1" ht="15" hidden="1" outlineLevel="1" thickBot="1">
      <c r="B33" s="338" t="s">
        <v>188</v>
      </c>
      <c r="C33" s="339"/>
      <c r="D33" s="340"/>
      <c r="E33" s="570">
        <f t="shared" ref="E33:Y33" si="15">IF(E26&lt;0,ABS(E26),0)</f>
        <v>0</v>
      </c>
      <c r="F33" s="341" t="e">
        <f t="shared" si="15"/>
        <v>#REF!</v>
      </c>
      <c r="G33" s="341" t="e">
        <f t="shared" si="15"/>
        <v>#REF!</v>
      </c>
      <c r="H33" s="341" t="e">
        <f t="shared" si="15"/>
        <v>#REF!</v>
      </c>
      <c r="I33" s="341" t="e">
        <f t="shared" si="15"/>
        <v>#REF!</v>
      </c>
      <c r="J33" s="341" t="e">
        <f t="shared" si="15"/>
        <v>#REF!</v>
      </c>
      <c r="K33" s="341" t="e">
        <f t="shared" si="15"/>
        <v>#REF!</v>
      </c>
      <c r="L33" s="341" t="e">
        <f t="shared" si="15"/>
        <v>#REF!</v>
      </c>
      <c r="M33" s="341" t="e">
        <f t="shared" si="15"/>
        <v>#REF!</v>
      </c>
      <c r="N33" s="341" t="e">
        <f t="shared" si="15"/>
        <v>#REF!</v>
      </c>
      <c r="O33" s="341" t="e">
        <f t="shared" si="15"/>
        <v>#REF!</v>
      </c>
      <c r="P33" s="341" t="e">
        <f t="shared" si="15"/>
        <v>#REF!</v>
      </c>
      <c r="Q33" s="341" t="e">
        <f t="shared" si="15"/>
        <v>#REF!</v>
      </c>
      <c r="R33" s="341" t="e">
        <f t="shared" si="15"/>
        <v>#REF!</v>
      </c>
      <c r="S33" s="341" t="e">
        <f t="shared" si="15"/>
        <v>#REF!</v>
      </c>
      <c r="T33" s="341" t="e">
        <f t="shared" si="15"/>
        <v>#REF!</v>
      </c>
      <c r="U33" s="341" t="e">
        <f t="shared" si="15"/>
        <v>#REF!</v>
      </c>
      <c r="V33" s="341" t="e">
        <f t="shared" si="15"/>
        <v>#REF!</v>
      </c>
      <c r="W33" s="341" t="e">
        <f t="shared" si="15"/>
        <v>#REF!</v>
      </c>
      <c r="X33" s="341" t="e">
        <f t="shared" si="15"/>
        <v>#REF!</v>
      </c>
      <c r="Y33" s="341" t="e">
        <f t="shared" si="15"/>
        <v>#REF!</v>
      </c>
      <c r="Z33" s="346"/>
      <c r="AA33" s="346"/>
      <c r="AB33" s="346"/>
      <c r="AC33" s="346"/>
      <c r="AD33" s="346"/>
      <c r="AE33" s="346"/>
      <c r="AF33" s="346"/>
      <c r="AG33" s="346"/>
      <c r="AH33" s="346"/>
    </row>
    <row r="34" spans="1:34" s="328" customFormat="1" ht="15.75" hidden="1" outlineLevel="1" thickTop="1" thickBot="1">
      <c r="B34" s="338" t="s">
        <v>189</v>
      </c>
      <c r="D34" s="340"/>
      <c r="E34" s="571">
        <f>IF(E26-SUM(C27:C33)&lt;0,0,E26-SUM(C27:C33))</f>
        <v>0</v>
      </c>
      <c r="F34" s="367" t="e">
        <f t="shared" ref="F34:Y34" si="16">IF(F26-SUM(E27:E33)&lt;0,0,F26-SUM(E27:E33))</f>
        <v>#REF!</v>
      </c>
      <c r="G34" s="368" t="e">
        <f t="shared" si="16"/>
        <v>#REF!</v>
      </c>
      <c r="H34" s="368" t="e">
        <f t="shared" si="16"/>
        <v>#REF!</v>
      </c>
      <c r="I34" s="368" t="e">
        <f t="shared" si="16"/>
        <v>#REF!</v>
      </c>
      <c r="J34" s="369" t="e">
        <f t="shared" si="16"/>
        <v>#REF!</v>
      </c>
      <c r="K34" s="370" t="e">
        <f t="shared" si="16"/>
        <v>#REF!</v>
      </c>
      <c r="L34" s="367" t="e">
        <f t="shared" si="16"/>
        <v>#REF!</v>
      </c>
      <c r="M34" s="369" t="e">
        <f t="shared" si="16"/>
        <v>#REF!</v>
      </c>
      <c r="N34" s="369" t="e">
        <f t="shared" si="16"/>
        <v>#REF!</v>
      </c>
      <c r="O34" s="369" t="e">
        <f t="shared" si="16"/>
        <v>#REF!</v>
      </c>
      <c r="P34" s="369" t="e">
        <f t="shared" si="16"/>
        <v>#REF!</v>
      </c>
      <c r="Q34" s="369" t="e">
        <f t="shared" si="16"/>
        <v>#REF!</v>
      </c>
      <c r="R34" s="369" t="e">
        <f t="shared" si="16"/>
        <v>#REF!</v>
      </c>
      <c r="S34" s="369" t="e">
        <f t="shared" si="16"/>
        <v>#REF!</v>
      </c>
      <c r="T34" s="369" t="e">
        <f t="shared" si="16"/>
        <v>#REF!</v>
      </c>
      <c r="U34" s="369" t="e">
        <f t="shared" si="16"/>
        <v>#REF!</v>
      </c>
      <c r="V34" s="369" t="e">
        <f t="shared" si="16"/>
        <v>#REF!</v>
      </c>
      <c r="W34" s="369" t="e">
        <f t="shared" si="16"/>
        <v>#REF!</v>
      </c>
      <c r="X34" s="369" t="e">
        <f t="shared" si="16"/>
        <v>#REF!</v>
      </c>
      <c r="Y34" s="369" t="e">
        <f t="shared" si="16"/>
        <v>#REF!</v>
      </c>
      <c r="Z34" s="346"/>
      <c r="AA34" s="346"/>
      <c r="AB34" s="346"/>
      <c r="AC34" s="346"/>
      <c r="AD34" s="346"/>
      <c r="AE34" s="346"/>
      <c r="AF34" s="346"/>
      <c r="AG34" s="346"/>
      <c r="AH34" s="346"/>
    </row>
    <row r="35" spans="1:34" s="328" customFormat="1" ht="15" hidden="1" outlineLevel="1" thickTop="1">
      <c r="B35" s="342" t="s">
        <v>356</v>
      </c>
      <c r="C35" s="343">
        <f>C20</f>
        <v>0.4</v>
      </c>
      <c r="D35" s="572"/>
      <c r="E35" s="573">
        <f t="shared" ref="E35:Y35" si="17">E34*$C$35</f>
        <v>0</v>
      </c>
      <c r="F35" s="344" t="e">
        <f t="shared" si="17"/>
        <v>#REF!</v>
      </c>
      <c r="G35" s="344" t="e">
        <f t="shared" si="17"/>
        <v>#REF!</v>
      </c>
      <c r="H35" s="344" t="e">
        <f t="shared" si="17"/>
        <v>#REF!</v>
      </c>
      <c r="I35" s="344" t="e">
        <f t="shared" si="17"/>
        <v>#REF!</v>
      </c>
      <c r="J35" s="344" t="e">
        <f t="shared" si="17"/>
        <v>#REF!</v>
      </c>
      <c r="K35" s="344" t="e">
        <f t="shared" si="17"/>
        <v>#REF!</v>
      </c>
      <c r="L35" s="344" t="e">
        <f t="shared" si="17"/>
        <v>#REF!</v>
      </c>
      <c r="M35" s="344" t="e">
        <f t="shared" si="17"/>
        <v>#REF!</v>
      </c>
      <c r="N35" s="344" t="e">
        <f t="shared" si="17"/>
        <v>#REF!</v>
      </c>
      <c r="O35" s="344" t="e">
        <f t="shared" si="17"/>
        <v>#REF!</v>
      </c>
      <c r="P35" s="344" t="e">
        <f t="shared" si="17"/>
        <v>#REF!</v>
      </c>
      <c r="Q35" s="344" t="e">
        <f t="shared" si="17"/>
        <v>#REF!</v>
      </c>
      <c r="R35" s="344" t="e">
        <f t="shared" si="17"/>
        <v>#REF!</v>
      </c>
      <c r="S35" s="344" t="e">
        <f t="shared" si="17"/>
        <v>#REF!</v>
      </c>
      <c r="T35" s="344" t="e">
        <f t="shared" si="17"/>
        <v>#REF!</v>
      </c>
      <c r="U35" s="344" t="e">
        <f t="shared" si="17"/>
        <v>#REF!</v>
      </c>
      <c r="V35" s="344" t="e">
        <f t="shared" si="17"/>
        <v>#REF!</v>
      </c>
      <c r="W35" s="344" t="e">
        <f t="shared" si="17"/>
        <v>#REF!</v>
      </c>
      <c r="X35" s="344" t="e">
        <f t="shared" si="17"/>
        <v>#REF!</v>
      </c>
      <c r="Y35" s="344" t="e">
        <f t="shared" si="17"/>
        <v>#REF!</v>
      </c>
      <c r="Z35" s="346"/>
      <c r="AA35" s="346"/>
      <c r="AB35" s="346"/>
      <c r="AC35" s="346"/>
      <c r="AD35" s="346"/>
      <c r="AE35" s="346"/>
      <c r="AF35" s="346"/>
      <c r="AG35" s="346"/>
      <c r="AH35" s="346"/>
    </row>
    <row r="36" spans="1:34" s="346" customFormat="1" hidden="1" outlineLevel="1"/>
    <row r="37" spans="1:34" s="353" customFormat="1" ht="14.25" customHeight="1" collapsed="1">
      <c r="B37" s="352"/>
      <c r="D37" s="358"/>
      <c r="E37" s="358"/>
      <c r="F37" s="358"/>
      <c r="G37" s="358"/>
      <c r="H37" s="358"/>
      <c r="I37" s="358"/>
      <c r="J37" s="358"/>
      <c r="K37" s="358"/>
      <c r="L37" s="358"/>
      <c r="M37" s="358"/>
      <c r="N37" s="358"/>
      <c r="O37" s="358"/>
      <c r="P37" s="358"/>
      <c r="Q37" s="358"/>
      <c r="R37" s="358"/>
      <c r="S37" s="358"/>
      <c r="T37" s="358"/>
      <c r="U37" s="358"/>
      <c r="V37" s="358"/>
      <c r="W37" s="358"/>
      <c r="X37" s="358"/>
      <c r="Y37" s="358"/>
    </row>
    <row r="38" spans="1:34" s="346" customFormat="1">
      <c r="A38" s="347" t="s">
        <v>190</v>
      </c>
    </row>
    <row r="39" spans="1:34" s="316" customFormat="1">
      <c r="A39" s="353"/>
      <c r="B39" s="548"/>
      <c r="C39" s="345"/>
      <c r="D39" s="318" t="s">
        <v>33</v>
      </c>
      <c r="E39" s="318"/>
      <c r="F39" s="319" t="s">
        <v>352</v>
      </c>
      <c r="G39" s="319" t="s">
        <v>353</v>
      </c>
      <c r="H39" s="319" t="s">
        <v>167</v>
      </c>
      <c r="I39" s="319" t="s">
        <v>168</v>
      </c>
      <c r="J39" s="319" t="s">
        <v>169</v>
      </c>
      <c r="K39" s="319" t="s">
        <v>170</v>
      </c>
      <c r="L39" s="319" t="s">
        <v>171</v>
      </c>
      <c r="M39" s="319" t="s">
        <v>172</v>
      </c>
      <c r="N39" s="319" t="s">
        <v>173</v>
      </c>
      <c r="O39" s="319" t="s">
        <v>236</v>
      </c>
      <c r="P39" s="319" t="s">
        <v>334</v>
      </c>
      <c r="Q39" s="319" t="s">
        <v>335</v>
      </c>
      <c r="R39" s="319" t="s">
        <v>336</v>
      </c>
      <c r="S39" s="319" t="s">
        <v>337</v>
      </c>
      <c r="T39" s="319" t="s">
        <v>338</v>
      </c>
      <c r="U39" s="319" t="s">
        <v>339</v>
      </c>
      <c r="V39" s="319" t="s">
        <v>340</v>
      </c>
      <c r="W39" s="319" t="s">
        <v>341</v>
      </c>
      <c r="X39" s="319" t="s">
        <v>342</v>
      </c>
      <c r="Y39" s="319" t="s">
        <v>235</v>
      </c>
    </row>
    <row r="40" spans="1:34" s="320" customFormat="1" ht="11.25">
      <c r="A40" s="362"/>
      <c r="B40" s="401"/>
      <c r="C40" s="324"/>
      <c r="D40" s="322"/>
      <c r="E40" s="574"/>
      <c r="F40" s="323">
        <f t="shared" ref="F40:Y40" si="18">F5</f>
        <v>1</v>
      </c>
      <c r="G40" s="323">
        <f t="shared" si="18"/>
        <v>2</v>
      </c>
      <c r="H40" s="323">
        <f t="shared" si="18"/>
        <v>3</v>
      </c>
      <c r="I40" s="323">
        <f t="shared" si="18"/>
        <v>4</v>
      </c>
      <c r="J40" s="323">
        <f t="shared" si="18"/>
        <v>5</v>
      </c>
      <c r="K40" s="323">
        <f t="shared" si="18"/>
        <v>6</v>
      </c>
      <c r="L40" s="323">
        <f t="shared" si="18"/>
        <v>7</v>
      </c>
      <c r="M40" s="323">
        <f t="shared" si="18"/>
        <v>8</v>
      </c>
      <c r="N40" s="323">
        <f t="shared" si="18"/>
        <v>9</v>
      </c>
      <c r="O40" s="323">
        <f t="shared" si="18"/>
        <v>10</v>
      </c>
      <c r="P40" s="323">
        <f t="shared" si="18"/>
        <v>11</v>
      </c>
      <c r="Q40" s="323">
        <f t="shared" si="18"/>
        <v>12</v>
      </c>
      <c r="R40" s="323">
        <f t="shared" si="18"/>
        <v>13</v>
      </c>
      <c r="S40" s="323">
        <f t="shared" si="18"/>
        <v>14</v>
      </c>
      <c r="T40" s="323">
        <f t="shared" si="18"/>
        <v>15</v>
      </c>
      <c r="U40" s="323">
        <f t="shared" si="18"/>
        <v>16</v>
      </c>
      <c r="V40" s="323">
        <f t="shared" si="18"/>
        <v>17</v>
      </c>
      <c r="W40" s="323">
        <f t="shared" si="18"/>
        <v>18</v>
      </c>
      <c r="X40" s="323">
        <f t="shared" si="18"/>
        <v>19</v>
      </c>
      <c r="Y40" s="323">
        <f t="shared" si="18"/>
        <v>20</v>
      </c>
    </row>
    <row r="41" spans="1:34" s="346" customFormat="1">
      <c r="A41" s="347"/>
      <c r="B41" s="549" t="s">
        <v>357</v>
      </c>
      <c r="C41" s="348"/>
      <c r="D41" s="560" t="e">
        <f>SUM(F41:Y41)</f>
        <v>#REF!</v>
      </c>
      <c r="E41" s="561"/>
      <c r="F41" s="372" t="e">
        <f t="shared" ref="F41:T41" si="19">SUM(F42:F43)</f>
        <v>#REF!</v>
      </c>
      <c r="G41" s="372" t="e">
        <f t="shared" si="19"/>
        <v>#REF!</v>
      </c>
      <c r="H41" s="372" t="e">
        <f t="shared" si="19"/>
        <v>#REF!</v>
      </c>
      <c r="I41" s="372" t="e">
        <f t="shared" si="19"/>
        <v>#REF!</v>
      </c>
      <c r="J41" s="372" t="e">
        <f t="shared" si="19"/>
        <v>#REF!</v>
      </c>
      <c r="K41" s="372" t="e">
        <f t="shared" si="19"/>
        <v>#REF!</v>
      </c>
      <c r="L41" s="372" t="e">
        <f t="shared" si="19"/>
        <v>#REF!</v>
      </c>
      <c r="M41" s="372" t="e">
        <f t="shared" si="19"/>
        <v>#REF!</v>
      </c>
      <c r="N41" s="372" t="e">
        <f t="shared" si="19"/>
        <v>#REF!</v>
      </c>
      <c r="O41" s="372" t="e">
        <f t="shared" si="19"/>
        <v>#REF!</v>
      </c>
      <c r="P41" s="372" t="e">
        <f t="shared" si="19"/>
        <v>#REF!</v>
      </c>
      <c r="Q41" s="372" t="e">
        <f t="shared" si="19"/>
        <v>#REF!</v>
      </c>
      <c r="R41" s="372" t="e">
        <f t="shared" si="19"/>
        <v>#REF!</v>
      </c>
      <c r="S41" s="372" t="e">
        <f t="shared" si="19"/>
        <v>#REF!</v>
      </c>
      <c r="T41" s="372" t="e">
        <f t="shared" si="19"/>
        <v>#REF!</v>
      </c>
      <c r="U41" s="372" t="e">
        <f>SUM(U42:U43)</f>
        <v>#REF!</v>
      </c>
      <c r="V41" s="372" t="e">
        <f>SUM(V42:V43)</f>
        <v>#REF!</v>
      </c>
      <c r="W41" s="372" t="e">
        <f>SUM(W42:W43)</f>
        <v>#REF!</v>
      </c>
      <c r="X41" s="372" t="e">
        <f>SUM(X42:X43)</f>
        <v>#REF!</v>
      </c>
      <c r="Y41" s="372" t="e">
        <f>SUM(Y42:Y43)</f>
        <v>#REF!</v>
      </c>
    </row>
    <row r="42" spans="1:34" s="346" customFormat="1">
      <c r="A42" s="347"/>
      <c r="B42" s="418" t="s">
        <v>358</v>
      </c>
      <c r="C42" s="349"/>
      <c r="D42" s="563" t="e">
        <f>SUM(F42:Y42)</f>
        <v>#REF!</v>
      </c>
      <c r="E42" s="563"/>
      <c r="F42" s="373" t="e">
        <f t="shared" ref="F42:T42" si="20">IF(F21&lt;0,0,F21)</f>
        <v>#REF!</v>
      </c>
      <c r="G42" s="373" t="e">
        <f t="shared" si="20"/>
        <v>#REF!</v>
      </c>
      <c r="H42" s="373" t="e">
        <f t="shared" si="20"/>
        <v>#REF!</v>
      </c>
      <c r="I42" s="373" t="e">
        <f t="shared" si="20"/>
        <v>#REF!</v>
      </c>
      <c r="J42" s="373" t="e">
        <f t="shared" si="20"/>
        <v>#REF!</v>
      </c>
      <c r="K42" s="373" t="e">
        <f t="shared" si="20"/>
        <v>#REF!</v>
      </c>
      <c r="L42" s="373" t="e">
        <f t="shared" si="20"/>
        <v>#REF!</v>
      </c>
      <c r="M42" s="373" t="e">
        <f t="shared" si="20"/>
        <v>#REF!</v>
      </c>
      <c r="N42" s="373" t="e">
        <f t="shared" si="20"/>
        <v>#REF!</v>
      </c>
      <c r="O42" s="373" t="e">
        <f t="shared" si="20"/>
        <v>#REF!</v>
      </c>
      <c r="P42" s="373" t="e">
        <f t="shared" si="20"/>
        <v>#REF!</v>
      </c>
      <c r="Q42" s="373" t="e">
        <f t="shared" si="20"/>
        <v>#REF!</v>
      </c>
      <c r="R42" s="373" t="e">
        <f t="shared" si="20"/>
        <v>#REF!</v>
      </c>
      <c r="S42" s="373" t="e">
        <f t="shared" si="20"/>
        <v>#REF!</v>
      </c>
      <c r="T42" s="373" t="e">
        <f t="shared" si="20"/>
        <v>#REF!</v>
      </c>
      <c r="U42" s="373" t="e">
        <f>IF(U21&lt;0,0,U21)</f>
        <v>#REF!</v>
      </c>
      <c r="V42" s="373" t="e">
        <f>IF(V21&lt;0,0,V21)</f>
        <v>#REF!</v>
      </c>
      <c r="W42" s="373" t="e">
        <f>IF(W21&lt;0,0,W21)</f>
        <v>#REF!</v>
      </c>
      <c r="X42" s="373" t="e">
        <f>IF(X21&lt;0,0,X21)</f>
        <v>#REF!</v>
      </c>
      <c r="Y42" s="373" t="e">
        <f>IF(Y21&lt;0,0,Y21)</f>
        <v>#REF!</v>
      </c>
    </row>
    <row r="43" spans="1:34" s="346" customFormat="1">
      <c r="A43" s="347"/>
      <c r="B43" s="418" t="s">
        <v>191</v>
      </c>
      <c r="C43" s="349"/>
      <c r="D43" s="563" t="e">
        <f t="shared" ref="D43:D51" si="21">SUM(F43:Y43)</f>
        <v>#REF!</v>
      </c>
      <c r="E43" s="563"/>
      <c r="F43" s="373" t="e">
        <f t="shared" ref="F43:T43" si="22">SUM(F44:F51)</f>
        <v>#REF!</v>
      </c>
      <c r="G43" s="373" t="e">
        <f t="shared" si="22"/>
        <v>#REF!</v>
      </c>
      <c r="H43" s="373" t="e">
        <f t="shared" si="22"/>
        <v>#REF!</v>
      </c>
      <c r="I43" s="373" t="e">
        <f t="shared" si="22"/>
        <v>#REF!</v>
      </c>
      <c r="J43" s="373" t="e">
        <f t="shared" si="22"/>
        <v>#REF!</v>
      </c>
      <c r="K43" s="373" t="e">
        <f t="shared" si="22"/>
        <v>#REF!</v>
      </c>
      <c r="L43" s="373" t="e">
        <f t="shared" si="22"/>
        <v>#REF!</v>
      </c>
      <c r="M43" s="373" t="e">
        <f t="shared" si="22"/>
        <v>#REF!</v>
      </c>
      <c r="N43" s="373" t="e">
        <f t="shared" si="22"/>
        <v>#REF!</v>
      </c>
      <c r="O43" s="373" t="e">
        <f t="shared" si="22"/>
        <v>#REF!</v>
      </c>
      <c r="P43" s="373" t="e">
        <f t="shared" si="22"/>
        <v>#REF!</v>
      </c>
      <c r="Q43" s="373" t="e">
        <f t="shared" si="22"/>
        <v>#REF!</v>
      </c>
      <c r="R43" s="373" t="e">
        <f t="shared" si="22"/>
        <v>#REF!</v>
      </c>
      <c r="S43" s="373" t="e">
        <f t="shared" si="22"/>
        <v>#REF!</v>
      </c>
      <c r="T43" s="373" t="e">
        <f t="shared" si="22"/>
        <v>#REF!</v>
      </c>
      <c r="U43" s="373" t="e">
        <f>SUM(U44:U51)</f>
        <v>#REF!</v>
      </c>
      <c r="V43" s="373" t="e">
        <f>SUM(V44:V51)</f>
        <v>#REF!</v>
      </c>
      <c r="W43" s="373" t="e">
        <f>SUM(W44:W51)</f>
        <v>#REF!</v>
      </c>
      <c r="X43" s="373" t="e">
        <f>SUM(X44:X51)</f>
        <v>#REF!</v>
      </c>
      <c r="Y43" s="373" t="e">
        <f>SUM(Y44:Y51)</f>
        <v>#REF!</v>
      </c>
    </row>
    <row r="44" spans="1:34" s="346" customFormat="1" outlineLevel="1">
      <c r="A44" s="347"/>
      <c r="B44" s="418"/>
      <c r="C44" s="575" t="s">
        <v>57</v>
      </c>
      <c r="D44" s="563" t="e">
        <f t="shared" si="21"/>
        <v>#REF!</v>
      </c>
      <c r="E44" s="563"/>
      <c r="F44" s="373" t="e">
        <f>#REF!</f>
        <v>#REF!</v>
      </c>
      <c r="G44" s="373" t="e">
        <f>#REF!</f>
        <v>#REF!</v>
      </c>
      <c r="H44" s="373" t="e">
        <f>#REF!</f>
        <v>#REF!</v>
      </c>
      <c r="I44" s="373" t="e">
        <f>#REF!</f>
        <v>#REF!</v>
      </c>
      <c r="J44" s="373" t="e">
        <f>#REF!</f>
        <v>#REF!</v>
      </c>
      <c r="K44" s="373" t="e">
        <f>#REF!</f>
        <v>#REF!</v>
      </c>
      <c r="L44" s="373" t="e">
        <f>#REF!</f>
        <v>#REF!</v>
      </c>
      <c r="M44" s="373" t="e">
        <f>#REF!</f>
        <v>#REF!</v>
      </c>
      <c r="N44" s="373" t="e">
        <f>#REF!</f>
        <v>#REF!</v>
      </c>
      <c r="O44" s="373" t="e">
        <f>#REF!</f>
        <v>#REF!</v>
      </c>
      <c r="P44" s="373" t="e">
        <f>#REF!</f>
        <v>#REF!</v>
      </c>
      <c r="Q44" s="373" t="e">
        <f>#REF!</f>
        <v>#REF!</v>
      </c>
      <c r="R44" s="373" t="e">
        <f>#REF!</f>
        <v>#REF!</v>
      </c>
      <c r="S44" s="373" t="e">
        <f>#REF!</f>
        <v>#REF!</v>
      </c>
      <c r="T44" s="373" t="e">
        <f>#REF!</f>
        <v>#REF!</v>
      </c>
      <c r="U44" s="373" t="e">
        <f>#REF!</f>
        <v>#REF!</v>
      </c>
      <c r="V44" s="373" t="e">
        <f>#REF!</f>
        <v>#REF!</v>
      </c>
      <c r="W44" s="373" t="e">
        <f>#REF!</f>
        <v>#REF!</v>
      </c>
      <c r="X44" s="373" t="e">
        <f>#REF!</f>
        <v>#REF!</v>
      </c>
      <c r="Y44" s="373" t="e">
        <f>#REF!</f>
        <v>#REF!</v>
      </c>
    </row>
    <row r="45" spans="1:34" s="346" customFormat="1" outlineLevel="1">
      <c r="A45" s="347"/>
      <c r="B45" s="418"/>
      <c r="C45" s="575" t="s">
        <v>58</v>
      </c>
      <c r="D45" s="563" t="e">
        <f t="shared" si="21"/>
        <v>#REF!</v>
      </c>
      <c r="E45" s="563"/>
      <c r="F45" s="373" t="e">
        <f>#REF!</f>
        <v>#REF!</v>
      </c>
      <c r="G45" s="373" t="e">
        <f>#REF!</f>
        <v>#REF!</v>
      </c>
      <c r="H45" s="373" t="e">
        <f>#REF!</f>
        <v>#REF!</v>
      </c>
      <c r="I45" s="373" t="e">
        <f>#REF!</f>
        <v>#REF!</v>
      </c>
      <c r="J45" s="373" t="e">
        <f>#REF!</f>
        <v>#REF!</v>
      </c>
      <c r="K45" s="373" t="e">
        <f>#REF!</f>
        <v>#REF!</v>
      </c>
      <c r="L45" s="373" t="e">
        <f>#REF!</f>
        <v>#REF!</v>
      </c>
      <c r="M45" s="373" t="e">
        <f>#REF!</f>
        <v>#REF!</v>
      </c>
      <c r="N45" s="373" t="e">
        <f>#REF!</f>
        <v>#REF!</v>
      </c>
      <c r="O45" s="373" t="e">
        <f>#REF!</f>
        <v>#REF!</v>
      </c>
      <c r="P45" s="373" t="e">
        <f>#REF!</f>
        <v>#REF!</v>
      </c>
      <c r="Q45" s="373" t="e">
        <f>#REF!</f>
        <v>#REF!</v>
      </c>
      <c r="R45" s="373" t="e">
        <f>#REF!</f>
        <v>#REF!</v>
      </c>
      <c r="S45" s="373" t="e">
        <f>#REF!</f>
        <v>#REF!</v>
      </c>
      <c r="T45" s="373" t="e">
        <f>#REF!</f>
        <v>#REF!</v>
      </c>
      <c r="U45" s="373" t="e">
        <f>#REF!</f>
        <v>#REF!</v>
      </c>
      <c r="V45" s="373" t="e">
        <f>#REF!</f>
        <v>#REF!</v>
      </c>
      <c r="W45" s="373" t="e">
        <f>#REF!</f>
        <v>#REF!</v>
      </c>
      <c r="X45" s="373" t="e">
        <f>#REF!</f>
        <v>#REF!</v>
      </c>
      <c r="Y45" s="373" t="e">
        <f>#REF!</f>
        <v>#REF!</v>
      </c>
    </row>
    <row r="46" spans="1:34" s="346" customFormat="1" outlineLevel="1">
      <c r="A46" s="347"/>
      <c r="B46" s="418"/>
      <c r="C46" s="575" t="s">
        <v>60</v>
      </c>
      <c r="D46" s="563" t="e">
        <f t="shared" si="21"/>
        <v>#REF!</v>
      </c>
      <c r="E46" s="563"/>
      <c r="F46" s="373" t="e">
        <f>#REF!</f>
        <v>#REF!</v>
      </c>
      <c r="G46" s="373" t="e">
        <f>#REF!</f>
        <v>#REF!</v>
      </c>
      <c r="H46" s="373" t="e">
        <f>#REF!</f>
        <v>#REF!</v>
      </c>
      <c r="I46" s="373" t="e">
        <f>#REF!</f>
        <v>#REF!</v>
      </c>
      <c r="J46" s="373" t="e">
        <f>#REF!</f>
        <v>#REF!</v>
      </c>
      <c r="K46" s="373" t="e">
        <f>#REF!</f>
        <v>#REF!</v>
      </c>
      <c r="L46" s="373" t="e">
        <f>#REF!</f>
        <v>#REF!</v>
      </c>
      <c r="M46" s="373" t="e">
        <f>#REF!</f>
        <v>#REF!</v>
      </c>
      <c r="N46" s="373" t="e">
        <f>#REF!</f>
        <v>#REF!</v>
      </c>
      <c r="O46" s="373" t="e">
        <f>#REF!</f>
        <v>#REF!</v>
      </c>
      <c r="P46" s="373" t="e">
        <f>#REF!</f>
        <v>#REF!</v>
      </c>
      <c r="Q46" s="373" t="e">
        <f>#REF!</f>
        <v>#REF!</v>
      </c>
      <c r="R46" s="373" t="e">
        <f>#REF!</f>
        <v>#REF!</v>
      </c>
      <c r="S46" s="373" t="e">
        <f>#REF!</f>
        <v>#REF!</v>
      </c>
      <c r="T46" s="373" t="e">
        <f>#REF!</f>
        <v>#REF!</v>
      </c>
      <c r="U46" s="373" t="e">
        <f>#REF!</f>
        <v>#REF!</v>
      </c>
      <c r="V46" s="373" t="e">
        <f>#REF!</f>
        <v>#REF!</v>
      </c>
      <c r="W46" s="373" t="e">
        <f>#REF!</f>
        <v>#REF!</v>
      </c>
      <c r="X46" s="373" t="e">
        <f>#REF!</f>
        <v>#REF!</v>
      </c>
      <c r="Y46" s="373" t="e">
        <f>#REF!</f>
        <v>#REF!</v>
      </c>
    </row>
    <row r="47" spans="1:34" s="346" customFormat="1" outlineLevel="1">
      <c r="A47" s="347"/>
      <c r="B47" s="418"/>
      <c r="C47" s="575" t="s">
        <v>379</v>
      </c>
      <c r="D47" s="563" t="e">
        <f t="shared" si="21"/>
        <v>#REF!</v>
      </c>
      <c r="E47" s="563"/>
      <c r="F47" s="373" t="e">
        <f>#REF!</f>
        <v>#REF!</v>
      </c>
      <c r="G47" s="373" t="e">
        <f>#REF!</f>
        <v>#REF!</v>
      </c>
      <c r="H47" s="373" t="e">
        <f>#REF!</f>
        <v>#REF!</v>
      </c>
      <c r="I47" s="373" t="e">
        <f>#REF!</f>
        <v>#REF!</v>
      </c>
      <c r="J47" s="373" t="e">
        <f>#REF!</f>
        <v>#REF!</v>
      </c>
      <c r="K47" s="373" t="e">
        <f>#REF!</f>
        <v>#REF!</v>
      </c>
      <c r="L47" s="373" t="e">
        <f>#REF!</f>
        <v>#REF!</v>
      </c>
      <c r="M47" s="373" t="e">
        <f>#REF!</f>
        <v>#REF!</v>
      </c>
      <c r="N47" s="373" t="e">
        <f>#REF!</f>
        <v>#REF!</v>
      </c>
      <c r="O47" s="373" t="e">
        <f>#REF!</f>
        <v>#REF!</v>
      </c>
      <c r="P47" s="373" t="e">
        <f>#REF!</f>
        <v>#REF!</v>
      </c>
      <c r="Q47" s="373" t="e">
        <f>#REF!</f>
        <v>#REF!</v>
      </c>
      <c r="R47" s="373" t="e">
        <f>#REF!</f>
        <v>#REF!</v>
      </c>
      <c r="S47" s="373" t="e">
        <f>#REF!</f>
        <v>#REF!</v>
      </c>
      <c r="T47" s="373" t="e">
        <f>#REF!</f>
        <v>#REF!</v>
      </c>
      <c r="U47" s="373" t="e">
        <f>#REF!</f>
        <v>#REF!</v>
      </c>
      <c r="V47" s="373" t="e">
        <f>#REF!</f>
        <v>#REF!</v>
      </c>
      <c r="W47" s="373" t="e">
        <f>#REF!</f>
        <v>#REF!</v>
      </c>
      <c r="X47" s="373" t="e">
        <f>#REF!</f>
        <v>#REF!</v>
      </c>
      <c r="Y47" s="373" t="e">
        <f>#REF!</f>
        <v>#REF!</v>
      </c>
    </row>
    <row r="48" spans="1:34" s="346" customFormat="1" outlineLevel="1">
      <c r="A48" s="347"/>
      <c r="B48" s="418"/>
      <c r="C48" s="575" t="s">
        <v>380</v>
      </c>
      <c r="D48" s="563" t="e">
        <f t="shared" si="21"/>
        <v>#REF!</v>
      </c>
      <c r="E48" s="563"/>
      <c r="F48" s="373" t="e">
        <f>#REF!</f>
        <v>#REF!</v>
      </c>
      <c r="G48" s="373" t="e">
        <f>#REF!</f>
        <v>#REF!</v>
      </c>
      <c r="H48" s="373" t="e">
        <f>#REF!</f>
        <v>#REF!</v>
      </c>
      <c r="I48" s="373" t="e">
        <f>#REF!</f>
        <v>#REF!</v>
      </c>
      <c r="J48" s="373" t="e">
        <f>#REF!</f>
        <v>#REF!</v>
      </c>
      <c r="K48" s="373" t="e">
        <f>#REF!</f>
        <v>#REF!</v>
      </c>
      <c r="L48" s="373" t="e">
        <f>#REF!</f>
        <v>#REF!</v>
      </c>
      <c r="M48" s="373" t="e">
        <f>#REF!</f>
        <v>#REF!</v>
      </c>
      <c r="N48" s="373" t="e">
        <f>#REF!</f>
        <v>#REF!</v>
      </c>
      <c r="O48" s="373" t="e">
        <f>#REF!</f>
        <v>#REF!</v>
      </c>
      <c r="P48" s="373" t="e">
        <f>#REF!</f>
        <v>#REF!</v>
      </c>
      <c r="Q48" s="373" t="e">
        <f>#REF!</f>
        <v>#REF!</v>
      </c>
      <c r="R48" s="373" t="e">
        <f>#REF!</f>
        <v>#REF!</v>
      </c>
      <c r="S48" s="373" t="e">
        <f>#REF!</f>
        <v>#REF!</v>
      </c>
      <c r="T48" s="373" t="e">
        <f>#REF!</f>
        <v>#REF!</v>
      </c>
      <c r="U48" s="373" t="e">
        <f>#REF!</f>
        <v>#REF!</v>
      </c>
      <c r="V48" s="373" t="e">
        <f>#REF!</f>
        <v>#REF!</v>
      </c>
      <c r="W48" s="373" t="e">
        <f>#REF!</f>
        <v>#REF!</v>
      </c>
      <c r="X48" s="373" t="e">
        <f>#REF!</f>
        <v>#REF!</v>
      </c>
      <c r="Y48" s="373" t="e">
        <f>#REF!</f>
        <v>#REF!</v>
      </c>
    </row>
    <row r="49" spans="1:25" s="346" customFormat="1" outlineLevel="1">
      <c r="A49" s="347"/>
      <c r="B49" s="418"/>
      <c r="C49" s="575" t="s">
        <v>63</v>
      </c>
      <c r="D49" s="563" t="e">
        <f t="shared" si="21"/>
        <v>#REF!</v>
      </c>
      <c r="E49" s="563"/>
      <c r="F49" s="373" t="e">
        <f>#REF!</f>
        <v>#REF!</v>
      </c>
      <c r="G49" s="373" t="e">
        <f>#REF!</f>
        <v>#REF!</v>
      </c>
      <c r="H49" s="373" t="e">
        <f>#REF!</f>
        <v>#REF!</v>
      </c>
      <c r="I49" s="373" t="e">
        <f>#REF!</f>
        <v>#REF!</v>
      </c>
      <c r="J49" s="373" t="e">
        <f>#REF!</f>
        <v>#REF!</v>
      </c>
      <c r="K49" s="373" t="e">
        <f>#REF!</f>
        <v>#REF!</v>
      </c>
      <c r="L49" s="373" t="e">
        <f>#REF!</f>
        <v>#REF!</v>
      </c>
      <c r="M49" s="373" t="e">
        <f>#REF!</f>
        <v>#REF!</v>
      </c>
      <c r="N49" s="373" t="e">
        <f>#REF!</f>
        <v>#REF!</v>
      </c>
      <c r="O49" s="373" t="e">
        <f>#REF!</f>
        <v>#REF!</v>
      </c>
      <c r="P49" s="373" t="e">
        <f>#REF!</f>
        <v>#REF!</v>
      </c>
      <c r="Q49" s="373" t="e">
        <f>#REF!</f>
        <v>#REF!</v>
      </c>
      <c r="R49" s="373" t="e">
        <f>#REF!</f>
        <v>#REF!</v>
      </c>
      <c r="S49" s="373" t="e">
        <f>#REF!</f>
        <v>#REF!</v>
      </c>
      <c r="T49" s="373" t="e">
        <f>#REF!</f>
        <v>#REF!</v>
      </c>
      <c r="U49" s="373" t="e">
        <f>#REF!</f>
        <v>#REF!</v>
      </c>
      <c r="V49" s="373" t="e">
        <f>#REF!</f>
        <v>#REF!</v>
      </c>
      <c r="W49" s="373" t="e">
        <f>#REF!</f>
        <v>#REF!</v>
      </c>
      <c r="X49" s="373" t="e">
        <f>#REF!</f>
        <v>#REF!</v>
      </c>
      <c r="Y49" s="373" t="e">
        <f>#REF!</f>
        <v>#REF!</v>
      </c>
    </row>
    <row r="50" spans="1:25" s="346" customFormat="1" outlineLevel="1">
      <c r="A50" s="347"/>
      <c r="B50" s="418"/>
      <c r="C50" s="575" t="s">
        <v>64</v>
      </c>
      <c r="D50" s="563" t="e">
        <f t="shared" si="21"/>
        <v>#REF!</v>
      </c>
      <c r="E50" s="563"/>
      <c r="F50" s="373" t="e">
        <f>#REF!</f>
        <v>#REF!</v>
      </c>
      <c r="G50" s="373" t="e">
        <f>#REF!</f>
        <v>#REF!</v>
      </c>
      <c r="H50" s="373" t="e">
        <f>#REF!</f>
        <v>#REF!</v>
      </c>
      <c r="I50" s="373" t="e">
        <f>#REF!</f>
        <v>#REF!</v>
      </c>
      <c r="J50" s="373" t="e">
        <f>#REF!</f>
        <v>#REF!</v>
      </c>
      <c r="K50" s="373" t="e">
        <f>#REF!</f>
        <v>#REF!</v>
      </c>
      <c r="L50" s="373" t="e">
        <f>#REF!</f>
        <v>#REF!</v>
      </c>
      <c r="M50" s="373" t="e">
        <f>#REF!</f>
        <v>#REF!</v>
      </c>
      <c r="N50" s="373" t="e">
        <f>#REF!</f>
        <v>#REF!</v>
      </c>
      <c r="O50" s="373" t="e">
        <f>#REF!</f>
        <v>#REF!</v>
      </c>
      <c r="P50" s="373" t="e">
        <f>#REF!</f>
        <v>#REF!</v>
      </c>
      <c r="Q50" s="373" t="e">
        <f>#REF!</f>
        <v>#REF!</v>
      </c>
      <c r="R50" s="373" t="e">
        <f>#REF!</f>
        <v>#REF!</v>
      </c>
      <c r="S50" s="373" t="e">
        <f>#REF!</f>
        <v>#REF!</v>
      </c>
      <c r="T50" s="373" t="e">
        <f>#REF!</f>
        <v>#REF!</v>
      </c>
      <c r="U50" s="373" t="e">
        <f>#REF!</f>
        <v>#REF!</v>
      </c>
      <c r="V50" s="373" t="e">
        <f>#REF!</f>
        <v>#REF!</v>
      </c>
      <c r="W50" s="373" t="e">
        <f>#REF!</f>
        <v>#REF!</v>
      </c>
      <c r="X50" s="373" t="e">
        <f>#REF!</f>
        <v>#REF!</v>
      </c>
      <c r="Y50" s="373" t="e">
        <f>#REF!</f>
        <v>#REF!</v>
      </c>
    </row>
    <row r="51" spans="1:25" s="346" customFormat="1" outlineLevel="1">
      <c r="A51" s="347"/>
      <c r="B51" s="418"/>
      <c r="C51" s="575" t="s">
        <v>354</v>
      </c>
      <c r="D51" s="563" t="e">
        <f t="shared" si="21"/>
        <v>#REF!</v>
      </c>
      <c r="E51" s="563"/>
      <c r="F51" s="373" t="e">
        <f>#REF!</f>
        <v>#REF!</v>
      </c>
      <c r="G51" s="373" t="e">
        <f>#REF!</f>
        <v>#REF!</v>
      </c>
      <c r="H51" s="373" t="e">
        <f>#REF!</f>
        <v>#REF!</v>
      </c>
      <c r="I51" s="373" t="e">
        <f>#REF!</f>
        <v>#REF!</v>
      </c>
      <c r="J51" s="373" t="e">
        <f>#REF!</f>
        <v>#REF!</v>
      </c>
      <c r="K51" s="373" t="e">
        <f>#REF!</f>
        <v>#REF!</v>
      </c>
      <c r="L51" s="373" t="e">
        <f>#REF!</f>
        <v>#REF!</v>
      </c>
      <c r="M51" s="373" t="e">
        <f>#REF!</f>
        <v>#REF!</v>
      </c>
      <c r="N51" s="373" t="e">
        <f>#REF!</f>
        <v>#REF!</v>
      </c>
      <c r="O51" s="373" t="e">
        <f>#REF!</f>
        <v>#REF!</v>
      </c>
      <c r="P51" s="373" t="e">
        <f>#REF!</f>
        <v>#REF!</v>
      </c>
      <c r="Q51" s="373" t="e">
        <f>#REF!</f>
        <v>#REF!</v>
      </c>
      <c r="R51" s="373" t="e">
        <f>#REF!</f>
        <v>#REF!</v>
      </c>
      <c r="S51" s="373" t="e">
        <f>#REF!</f>
        <v>#REF!</v>
      </c>
      <c r="T51" s="373" t="e">
        <f>#REF!</f>
        <v>#REF!</v>
      </c>
      <c r="U51" s="373" t="e">
        <f>#REF!</f>
        <v>#REF!</v>
      </c>
      <c r="V51" s="373" t="e">
        <f>#REF!</f>
        <v>#REF!</v>
      </c>
      <c r="W51" s="373" t="e">
        <f>#REF!</f>
        <v>#REF!</v>
      </c>
      <c r="X51" s="373" t="e">
        <f>#REF!</f>
        <v>#REF!</v>
      </c>
      <c r="Y51" s="373" t="e">
        <f>#REF!</f>
        <v>#REF!</v>
      </c>
    </row>
    <row r="52" spans="1:25" s="346" customFormat="1">
      <c r="A52" s="347"/>
      <c r="B52" s="550"/>
      <c r="C52" s="350"/>
      <c r="D52" s="374"/>
      <c r="E52" s="374"/>
      <c r="F52" s="375"/>
      <c r="G52" s="375"/>
      <c r="H52" s="375"/>
      <c r="I52" s="375"/>
      <c r="J52" s="375"/>
      <c r="K52" s="375"/>
      <c r="L52" s="375"/>
      <c r="M52" s="375"/>
      <c r="N52" s="375"/>
      <c r="O52" s="375"/>
      <c r="P52" s="375"/>
      <c r="Q52" s="375"/>
      <c r="R52" s="375"/>
      <c r="S52" s="375"/>
      <c r="T52" s="375"/>
      <c r="U52" s="375"/>
      <c r="V52" s="375"/>
      <c r="W52" s="375"/>
      <c r="X52" s="375"/>
      <c r="Y52" s="375"/>
    </row>
    <row r="53" spans="1:25" s="346" customFormat="1">
      <c r="A53" s="347"/>
      <c r="B53" s="549" t="s">
        <v>359</v>
      </c>
      <c r="C53" s="349"/>
      <c r="D53" s="561" t="e">
        <f>SUM(F53:Y53)</f>
        <v>#REF!</v>
      </c>
      <c r="E53" s="561"/>
      <c r="F53" s="372" t="e">
        <f t="shared" ref="F53:Y53" si="23">SUM(F54:F54)</f>
        <v>#REF!</v>
      </c>
      <c r="G53" s="372" t="e">
        <f t="shared" si="23"/>
        <v>#REF!</v>
      </c>
      <c r="H53" s="372" t="e">
        <f t="shared" si="23"/>
        <v>#REF!</v>
      </c>
      <c r="I53" s="372" t="e">
        <f t="shared" si="23"/>
        <v>#REF!</v>
      </c>
      <c r="J53" s="372" t="e">
        <f t="shared" si="23"/>
        <v>#REF!</v>
      </c>
      <c r="K53" s="372" t="e">
        <f t="shared" si="23"/>
        <v>#REF!</v>
      </c>
      <c r="L53" s="372" t="e">
        <f t="shared" si="23"/>
        <v>#REF!</v>
      </c>
      <c r="M53" s="372" t="e">
        <f t="shared" si="23"/>
        <v>#REF!</v>
      </c>
      <c r="N53" s="372" t="e">
        <f t="shared" si="23"/>
        <v>#REF!</v>
      </c>
      <c r="O53" s="372" t="e">
        <f t="shared" si="23"/>
        <v>#REF!</v>
      </c>
      <c r="P53" s="372" t="e">
        <f t="shared" si="23"/>
        <v>#REF!</v>
      </c>
      <c r="Q53" s="372" t="e">
        <f t="shared" si="23"/>
        <v>#REF!</v>
      </c>
      <c r="R53" s="372" t="e">
        <f t="shared" si="23"/>
        <v>#REF!</v>
      </c>
      <c r="S53" s="372" t="e">
        <f t="shared" si="23"/>
        <v>#REF!</v>
      </c>
      <c r="T53" s="372" t="e">
        <f t="shared" si="23"/>
        <v>#REF!</v>
      </c>
      <c r="U53" s="372" t="e">
        <f t="shared" si="23"/>
        <v>#REF!</v>
      </c>
      <c r="V53" s="372" t="e">
        <f t="shared" si="23"/>
        <v>#REF!</v>
      </c>
      <c r="W53" s="372" t="e">
        <f t="shared" si="23"/>
        <v>#REF!</v>
      </c>
      <c r="X53" s="372" t="e">
        <f t="shared" si="23"/>
        <v>#REF!</v>
      </c>
      <c r="Y53" s="372" t="e">
        <f t="shared" si="23"/>
        <v>#REF!</v>
      </c>
    </row>
    <row r="54" spans="1:25" s="346" customFormat="1">
      <c r="A54" s="347"/>
      <c r="B54" s="418" t="s">
        <v>192</v>
      </c>
      <c r="C54" s="349"/>
      <c r="D54" s="563" t="e">
        <f>SUM(F54:Y54)</f>
        <v>#REF!</v>
      </c>
      <c r="E54" s="563"/>
      <c r="F54" s="373" t="e">
        <f t="shared" ref="F54:T54" si="24">IF(F21&gt;0,0,-F21)</f>
        <v>#REF!</v>
      </c>
      <c r="G54" s="373" t="e">
        <f t="shared" si="24"/>
        <v>#REF!</v>
      </c>
      <c r="H54" s="373" t="e">
        <f t="shared" si="24"/>
        <v>#REF!</v>
      </c>
      <c r="I54" s="373" t="e">
        <f t="shared" si="24"/>
        <v>#REF!</v>
      </c>
      <c r="J54" s="373" t="e">
        <f t="shared" si="24"/>
        <v>#REF!</v>
      </c>
      <c r="K54" s="373" t="e">
        <f t="shared" si="24"/>
        <v>#REF!</v>
      </c>
      <c r="L54" s="373" t="e">
        <f t="shared" si="24"/>
        <v>#REF!</v>
      </c>
      <c r="M54" s="373" t="e">
        <f t="shared" si="24"/>
        <v>#REF!</v>
      </c>
      <c r="N54" s="373" t="e">
        <f t="shared" si="24"/>
        <v>#REF!</v>
      </c>
      <c r="O54" s="373" t="e">
        <f t="shared" si="24"/>
        <v>#REF!</v>
      </c>
      <c r="P54" s="373" t="e">
        <f t="shared" si="24"/>
        <v>#REF!</v>
      </c>
      <c r="Q54" s="373" t="e">
        <f t="shared" si="24"/>
        <v>#REF!</v>
      </c>
      <c r="R54" s="373" t="e">
        <f t="shared" si="24"/>
        <v>#REF!</v>
      </c>
      <c r="S54" s="373" t="e">
        <f t="shared" si="24"/>
        <v>#REF!</v>
      </c>
      <c r="T54" s="373" t="e">
        <f t="shared" si="24"/>
        <v>#REF!</v>
      </c>
      <c r="U54" s="373" t="e">
        <f>IF(U21&gt;0,0,-U21)</f>
        <v>#REF!</v>
      </c>
      <c r="V54" s="373" t="e">
        <f>IF(V21&gt;0,0,-V21)</f>
        <v>#REF!</v>
      </c>
      <c r="W54" s="373" t="e">
        <f>IF(W21&gt;0,0,-W21)</f>
        <v>#REF!</v>
      </c>
      <c r="X54" s="373" t="e">
        <f>IF(X21&gt;0,0,-X21)</f>
        <v>#REF!</v>
      </c>
      <c r="Y54" s="373" t="e">
        <f>IF(Y21&gt;0,0,-Y21)</f>
        <v>#REF!</v>
      </c>
    </row>
    <row r="55" spans="1:25" s="346" customFormat="1">
      <c r="B55" s="419"/>
      <c r="C55" s="350"/>
      <c r="D55" s="374"/>
      <c r="E55" s="563"/>
      <c r="F55" s="375"/>
      <c r="G55" s="375"/>
      <c r="H55" s="375"/>
      <c r="I55" s="375"/>
      <c r="J55" s="375"/>
      <c r="K55" s="375"/>
      <c r="L55" s="375"/>
      <c r="M55" s="375"/>
      <c r="N55" s="375"/>
      <c r="O55" s="375"/>
      <c r="P55" s="375"/>
      <c r="Q55" s="375"/>
      <c r="R55" s="375"/>
      <c r="S55" s="375"/>
      <c r="T55" s="375"/>
      <c r="U55" s="375"/>
      <c r="V55" s="375"/>
      <c r="W55" s="375"/>
      <c r="X55" s="375"/>
      <c r="Y55" s="375"/>
    </row>
    <row r="56" spans="1:25" s="346" customFormat="1">
      <c r="B56" s="403" t="s">
        <v>233</v>
      </c>
      <c r="C56" s="420"/>
      <c r="D56" s="566" t="e">
        <f>SUM(F56:Y56)</f>
        <v>#REF!</v>
      </c>
      <c r="E56" s="566"/>
      <c r="F56" s="381" t="e">
        <f t="shared" ref="F56:T56" si="25">F41-F53</f>
        <v>#REF!</v>
      </c>
      <c r="G56" s="381" t="e">
        <f t="shared" si="25"/>
        <v>#REF!</v>
      </c>
      <c r="H56" s="381" t="e">
        <f t="shared" si="25"/>
        <v>#REF!</v>
      </c>
      <c r="I56" s="381" t="e">
        <f t="shared" si="25"/>
        <v>#REF!</v>
      </c>
      <c r="J56" s="381" t="e">
        <f t="shared" si="25"/>
        <v>#REF!</v>
      </c>
      <c r="K56" s="381" t="e">
        <f t="shared" si="25"/>
        <v>#REF!</v>
      </c>
      <c r="L56" s="381" t="e">
        <f t="shared" si="25"/>
        <v>#REF!</v>
      </c>
      <c r="M56" s="381" t="e">
        <f t="shared" si="25"/>
        <v>#REF!</v>
      </c>
      <c r="N56" s="381" t="e">
        <f t="shared" si="25"/>
        <v>#REF!</v>
      </c>
      <c r="O56" s="381" t="e">
        <f t="shared" si="25"/>
        <v>#REF!</v>
      </c>
      <c r="P56" s="381" t="e">
        <f t="shared" si="25"/>
        <v>#REF!</v>
      </c>
      <c r="Q56" s="381" t="e">
        <f t="shared" si="25"/>
        <v>#REF!</v>
      </c>
      <c r="R56" s="381" t="e">
        <f t="shared" si="25"/>
        <v>#REF!</v>
      </c>
      <c r="S56" s="381" t="e">
        <f t="shared" si="25"/>
        <v>#REF!</v>
      </c>
      <c r="T56" s="381" t="e">
        <f t="shared" si="25"/>
        <v>#REF!</v>
      </c>
      <c r="U56" s="381" t="e">
        <f>U41-U53</f>
        <v>#REF!</v>
      </c>
      <c r="V56" s="381" t="e">
        <f>V41-V53</f>
        <v>#REF!</v>
      </c>
      <c r="W56" s="381" t="e">
        <f>W41-W53</f>
        <v>#REF!</v>
      </c>
      <c r="X56" s="381" t="e">
        <f>X41-X53</f>
        <v>#REF!</v>
      </c>
      <c r="Y56" s="381" t="e">
        <f>Y41-Y53</f>
        <v>#REF!</v>
      </c>
    </row>
    <row r="57" spans="1:25" s="346" customFormat="1">
      <c r="B57" s="347"/>
      <c r="D57" s="377"/>
      <c r="E57" s="377"/>
      <c r="F57" s="377"/>
      <c r="G57" s="377"/>
      <c r="H57" s="377"/>
      <c r="I57" s="377"/>
      <c r="J57" s="377"/>
      <c r="K57" s="377"/>
      <c r="L57" s="377"/>
      <c r="M57" s="377"/>
      <c r="N57" s="377"/>
      <c r="O57" s="377"/>
      <c r="P57" s="377"/>
      <c r="Q57" s="377"/>
      <c r="R57" s="377"/>
      <c r="S57" s="377"/>
      <c r="T57" s="377"/>
      <c r="U57" s="377"/>
      <c r="V57" s="377"/>
      <c r="W57" s="377"/>
      <c r="X57" s="377"/>
      <c r="Y57" s="377"/>
    </row>
    <row r="58" spans="1:25" s="346" customFormat="1">
      <c r="A58" s="347" t="s">
        <v>351</v>
      </c>
      <c r="B58" s="352"/>
      <c r="D58" s="352"/>
      <c r="E58" s="351"/>
      <c r="F58" s="382"/>
      <c r="G58" s="382"/>
      <c r="H58" s="382"/>
      <c r="I58" s="382"/>
      <c r="J58" s="382"/>
      <c r="K58" s="382"/>
      <c r="L58" s="382"/>
      <c r="M58" s="382"/>
      <c r="N58" s="382"/>
      <c r="O58" s="382"/>
      <c r="P58" s="382"/>
      <c r="Q58" s="382"/>
      <c r="R58" s="382"/>
      <c r="S58" s="382"/>
      <c r="T58" s="382"/>
      <c r="U58" s="382"/>
      <c r="V58" s="382"/>
      <c r="W58" s="382"/>
      <c r="X58" s="382"/>
      <c r="Y58" s="382"/>
    </row>
    <row r="59" spans="1:25" s="346" customFormat="1" hidden="1" outlineLevel="1">
      <c r="B59" s="557" t="s">
        <v>217</v>
      </c>
      <c r="C59" s="558">
        <v>0.05</v>
      </c>
      <c r="D59" s="557"/>
      <c r="E59" s="558"/>
      <c r="F59" s="404" t="e">
        <f t="shared" ref="F59:T59" si="26">F56/(1+$C$59)^F$40</f>
        <v>#REF!</v>
      </c>
      <c r="G59" s="404" t="e">
        <f t="shared" si="26"/>
        <v>#REF!</v>
      </c>
      <c r="H59" s="404" t="e">
        <f t="shared" si="26"/>
        <v>#REF!</v>
      </c>
      <c r="I59" s="404" t="e">
        <f t="shared" si="26"/>
        <v>#REF!</v>
      </c>
      <c r="J59" s="404" t="e">
        <f t="shared" si="26"/>
        <v>#REF!</v>
      </c>
      <c r="K59" s="404" t="e">
        <f t="shared" si="26"/>
        <v>#REF!</v>
      </c>
      <c r="L59" s="404" t="e">
        <f t="shared" si="26"/>
        <v>#REF!</v>
      </c>
      <c r="M59" s="404" t="e">
        <f t="shared" si="26"/>
        <v>#REF!</v>
      </c>
      <c r="N59" s="404" t="e">
        <f t="shared" si="26"/>
        <v>#REF!</v>
      </c>
      <c r="O59" s="404" t="e">
        <f t="shared" si="26"/>
        <v>#REF!</v>
      </c>
      <c r="P59" s="404" t="e">
        <f t="shared" si="26"/>
        <v>#REF!</v>
      </c>
      <c r="Q59" s="404" t="e">
        <f t="shared" si="26"/>
        <v>#REF!</v>
      </c>
      <c r="R59" s="404" t="e">
        <f t="shared" si="26"/>
        <v>#REF!</v>
      </c>
      <c r="S59" s="404" t="e">
        <f t="shared" si="26"/>
        <v>#REF!</v>
      </c>
      <c r="T59" s="404" t="e">
        <f t="shared" si="26"/>
        <v>#REF!</v>
      </c>
      <c r="U59" s="404"/>
      <c r="V59" s="404"/>
      <c r="W59" s="404"/>
      <c r="X59" s="404"/>
      <c r="Y59" s="404"/>
    </row>
    <row r="60" spans="1:25" s="346" customFormat="1" hidden="1" outlineLevel="1">
      <c r="A60" s="346" t="s">
        <v>90</v>
      </c>
      <c r="B60" s="397"/>
      <c r="C60" s="397"/>
      <c r="D60" s="351"/>
      <c r="E60" s="397" t="s">
        <v>216</v>
      </c>
      <c r="F60" s="416" t="e">
        <f>SUM($F$59:F59)</f>
        <v>#REF!</v>
      </c>
      <c r="G60" s="416" t="e">
        <f>SUM($F$59:G59)</f>
        <v>#REF!</v>
      </c>
      <c r="H60" s="416" t="e">
        <f>SUM($F$59:H59)</f>
        <v>#REF!</v>
      </c>
      <c r="I60" s="416" t="e">
        <f>SUM($F$59:I59)</f>
        <v>#REF!</v>
      </c>
      <c r="J60" s="416" t="e">
        <f>SUM($F$59:J59)</f>
        <v>#REF!</v>
      </c>
      <c r="K60" s="416" t="e">
        <f>SUM($F$59:K59)</f>
        <v>#REF!</v>
      </c>
      <c r="L60" s="416" t="e">
        <f>SUM($F$59:L59)</f>
        <v>#REF!</v>
      </c>
      <c r="M60" s="416" t="e">
        <f>SUM($F$59:M59)</f>
        <v>#REF!</v>
      </c>
      <c r="N60" s="416" t="e">
        <f>SUM($F$59:N59)</f>
        <v>#REF!</v>
      </c>
      <c r="O60" s="416" t="e">
        <f>SUM($F$59:O59)</f>
        <v>#REF!</v>
      </c>
      <c r="P60" s="416">
        <v>0</v>
      </c>
      <c r="Q60" s="416">
        <v>0</v>
      </c>
      <c r="R60" s="416">
        <v>0</v>
      </c>
      <c r="S60" s="416">
        <v>0</v>
      </c>
      <c r="T60" s="416">
        <v>0</v>
      </c>
      <c r="U60" s="416"/>
      <c r="V60" s="416"/>
      <c r="W60" s="416"/>
      <c r="X60" s="416"/>
      <c r="Y60" s="416"/>
    </row>
    <row r="61" spans="1:25" s="346" customFormat="1" ht="13.5" hidden="1" outlineLevel="1" thickBot="1">
      <c r="B61" s="398"/>
      <c r="C61" s="397"/>
      <c r="D61" s="351"/>
      <c r="E61" s="376"/>
      <c r="F61" s="376"/>
      <c r="G61" s="376"/>
      <c r="H61" s="376"/>
      <c r="I61" s="376"/>
      <c r="J61" s="376"/>
      <c r="K61" s="376"/>
      <c r="L61" s="376"/>
      <c r="M61" s="376"/>
      <c r="N61" s="376"/>
      <c r="O61" s="376"/>
      <c r="P61" s="376"/>
      <c r="Q61" s="376"/>
      <c r="R61" s="376"/>
      <c r="S61" s="376"/>
      <c r="T61" s="376"/>
      <c r="U61" s="376"/>
      <c r="V61" s="376"/>
      <c r="W61" s="376"/>
      <c r="X61" s="398"/>
      <c r="Y61" s="376"/>
    </row>
    <row r="62" spans="1:25" s="346" customFormat="1" ht="13.5" hidden="1" outlineLevel="1" thickBot="1">
      <c r="A62" s="346" t="s">
        <v>90</v>
      </c>
      <c r="B62" s="397"/>
      <c r="C62" s="397"/>
      <c r="D62" s="351"/>
      <c r="E62" s="376"/>
      <c r="F62" s="376"/>
      <c r="G62" s="376"/>
      <c r="H62" s="376"/>
      <c r="I62" s="376"/>
      <c r="J62" s="376"/>
      <c r="K62" s="376"/>
      <c r="L62" s="376"/>
      <c r="M62" s="376"/>
      <c r="N62" s="376"/>
      <c r="O62" s="376"/>
      <c r="P62" s="376"/>
      <c r="Q62" s="376"/>
      <c r="R62" s="376"/>
      <c r="S62" s="376"/>
      <c r="T62" s="376"/>
      <c r="U62" s="376"/>
      <c r="V62" s="376"/>
      <c r="W62" s="376"/>
      <c r="X62" s="397"/>
      <c r="Y62" s="576"/>
    </row>
    <row r="63" spans="1:25" s="346" customFormat="1" hidden="1" outlineLevel="1">
      <c r="B63" s="392"/>
      <c r="C63" s="392"/>
      <c r="D63" s="371"/>
      <c r="E63" s="395"/>
      <c r="F63" s="395"/>
      <c r="G63" s="395"/>
      <c r="H63" s="395"/>
      <c r="I63" s="395"/>
      <c r="J63" s="395"/>
      <c r="K63" s="395"/>
      <c r="L63" s="395"/>
      <c r="M63" s="395"/>
      <c r="N63" s="395"/>
      <c r="O63" s="395"/>
      <c r="P63" s="395"/>
      <c r="Q63" s="395"/>
      <c r="R63" s="395"/>
      <c r="S63" s="395"/>
      <c r="T63" s="395"/>
      <c r="U63" s="395"/>
      <c r="V63" s="395"/>
      <c r="W63" s="395"/>
      <c r="X63" s="392"/>
      <c r="Y63" s="395"/>
    </row>
    <row r="64" spans="1:25" s="346" customFormat="1" collapsed="1">
      <c r="A64" s="346" t="s">
        <v>90</v>
      </c>
      <c r="B64" s="557" t="s">
        <v>196</v>
      </c>
      <c r="C64" s="558">
        <v>0.1</v>
      </c>
      <c r="D64" s="402"/>
      <c r="E64" s="404"/>
      <c r="F64" s="404" t="e">
        <f t="shared" ref="F64:T64" si="27">F56/(1+$C$64)^F$40</f>
        <v>#REF!</v>
      </c>
      <c r="G64" s="404" t="e">
        <f t="shared" si="27"/>
        <v>#REF!</v>
      </c>
      <c r="H64" s="404" t="e">
        <f t="shared" si="27"/>
        <v>#REF!</v>
      </c>
      <c r="I64" s="404" t="e">
        <f t="shared" si="27"/>
        <v>#REF!</v>
      </c>
      <c r="J64" s="404" t="e">
        <f t="shared" si="27"/>
        <v>#REF!</v>
      </c>
      <c r="K64" s="404" t="e">
        <f t="shared" si="27"/>
        <v>#REF!</v>
      </c>
      <c r="L64" s="404" t="e">
        <f t="shared" si="27"/>
        <v>#REF!</v>
      </c>
      <c r="M64" s="404" t="e">
        <f t="shared" si="27"/>
        <v>#REF!</v>
      </c>
      <c r="N64" s="404" t="e">
        <f t="shared" si="27"/>
        <v>#REF!</v>
      </c>
      <c r="O64" s="404" t="e">
        <f t="shared" si="27"/>
        <v>#REF!</v>
      </c>
      <c r="P64" s="404" t="e">
        <f t="shared" si="27"/>
        <v>#REF!</v>
      </c>
      <c r="Q64" s="404" t="e">
        <f t="shared" si="27"/>
        <v>#REF!</v>
      </c>
      <c r="R64" s="404" t="e">
        <f t="shared" si="27"/>
        <v>#REF!</v>
      </c>
      <c r="S64" s="404" t="e">
        <f t="shared" si="27"/>
        <v>#REF!</v>
      </c>
      <c r="T64" s="404" t="e">
        <f t="shared" si="27"/>
        <v>#REF!</v>
      </c>
      <c r="U64" s="404" t="e">
        <f>U56/(1+$C$64)^U$40</f>
        <v>#REF!</v>
      </c>
      <c r="V64" s="404" t="e">
        <f>V56/(1+$C$64)^V$40</f>
        <v>#REF!</v>
      </c>
      <c r="W64" s="404" t="e">
        <f>W56/(1+$C$64)^W$40</f>
        <v>#REF!</v>
      </c>
      <c r="X64" s="404" t="e">
        <f>X56/(1+$C$64)^X$40</f>
        <v>#REF!</v>
      </c>
      <c r="Y64" s="404" t="e">
        <f>Y56/(1+$C$64)^Y$40</f>
        <v>#REF!</v>
      </c>
    </row>
    <row r="65" spans="1:25" s="346" customFormat="1">
      <c r="B65" s="347"/>
      <c r="C65" s="397"/>
      <c r="D65" s="351"/>
      <c r="E65" s="397" t="s">
        <v>205</v>
      </c>
      <c r="F65" s="416" t="e">
        <f>SUM($F$64:F64)</f>
        <v>#REF!</v>
      </c>
      <c r="G65" s="416" t="e">
        <f>SUM($F$64:G64)</f>
        <v>#REF!</v>
      </c>
      <c r="H65" s="416" t="e">
        <f>SUM($F$64:H64)</f>
        <v>#REF!</v>
      </c>
      <c r="I65" s="416" t="e">
        <f>SUM($F$64:I64)</f>
        <v>#REF!</v>
      </c>
      <c r="J65" s="416" t="e">
        <f>SUM($F$64:J64)</f>
        <v>#REF!</v>
      </c>
      <c r="K65" s="416" t="e">
        <f>SUM($F$64:K64)</f>
        <v>#REF!</v>
      </c>
      <c r="L65" s="416" t="e">
        <f>SUM($F$64:L64)</f>
        <v>#REF!</v>
      </c>
      <c r="M65" s="416" t="e">
        <f>SUM($F$64:M64)</f>
        <v>#REF!</v>
      </c>
      <c r="N65" s="416" t="e">
        <f>SUM($F$64:N64)</f>
        <v>#REF!</v>
      </c>
      <c r="O65" s="416" t="e">
        <f>SUM($F$64:O64)</f>
        <v>#REF!</v>
      </c>
      <c r="P65" s="416" t="e">
        <f>SUM($F$64:P64)</f>
        <v>#REF!</v>
      </c>
      <c r="Q65" s="416" t="e">
        <f>SUM($F$64:Q64)</f>
        <v>#REF!</v>
      </c>
      <c r="R65" s="416" t="e">
        <f>SUM($F$64:R64)</f>
        <v>#REF!</v>
      </c>
      <c r="S65" s="416" t="e">
        <f>SUM($F$64:S64)</f>
        <v>#REF!</v>
      </c>
      <c r="T65" s="416" t="e">
        <f>SUM($F$64:T64)</f>
        <v>#REF!</v>
      </c>
      <c r="U65" s="416" t="e">
        <f>SUM($F$64:U64)</f>
        <v>#REF!</v>
      </c>
      <c r="V65" s="416" t="e">
        <f>SUM($F$64:V64)</f>
        <v>#REF!</v>
      </c>
      <c r="W65" s="416" t="e">
        <f>SUM($F$64:W64)</f>
        <v>#REF!</v>
      </c>
      <c r="X65" s="416" t="e">
        <f>SUM($F$64:X64)</f>
        <v>#REF!</v>
      </c>
      <c r="Y65" s="416" t="e">
        <f>SUM($F$64:Y64)</f>
        <v>#REF!</v>
      </c>
    </row>
    <row r="66" spans="1:25" s="346" customFormat="1">
      <c r="B66" s="398"/>
      <c r="C66" s="397"/>
      <c r="D66" s="351"/>
      <c r="E66" s="376"/>
      <c r="F66" s="376"/>
      <c r="G66" s="376"/>
      <c r="H66" s="376"/>
      <c r="I66" s="376"/>
      <c r="J66" s="376"/>
      <c r="K66" s="376"/>
      <c r="L66" s="376"/>
      <c r="M66" s="376"/>
      <c r="N66" s="376"/>
      <c r="O66" s="376"/>
      <c r="P66" s="376"/>
      <c r="Q66" s="376"/>
      <c r="R66" s="376"/>
      <c r="S66" s="423"/>
      <c r="T66" s="424"/>
      <c r="U66" s="424"/>
      <c r="V66" s="424"/>
      <c r="W66" s="424"/>
      <c r="X66" s="423" t="s">
        <v>238</v>
      </c>
      <c r="Y66" s="424" t="e">
        <f>-SUM(#REF!)</f>
        <v>#REF!</v>
      </c>
    </row>
    <row r="67" spans="1:25" s="346" customFormat="1">
      <c r="A67" s="346" t="s">
        <v>90</v>
      </c>
      <c r="B67" s="397"/>
      <c r="C67" s="397"/>
      <c r="D67" s="351"/>
      <c r="E67" s="376"/>
      <c r="F67" s="376"/>
      <c r="G67" s="376"/>
      <c r="H67" s="376"/>
      <c r="I67" s="376"/>
      <c r="J67" s="376"/>
      <c r="K67" s="376"/>
      <c r="L67" s="376"/>
      <c r="M67" s="376"/>
      <c r="N67" s="376"/>
      <c r="O67" s="376"/>
      <c r="P67" s="376"/>
      <c r="Q67" s="376"/>
      <c r="R67" s="376"/>
      <c r="S67" s="425"/>
      <c r="T67" s="628"/>
      <c r="U67" s="628"/>
      <c r="V67" s="628"/>
      <c r="W67" s="628"/>
      <c r="X67" s="425" t="s">
        <v>146</v>
      </c>
      <c r="Y67" s="627" t="e">
        <f>IF(Y65+Y66&gt;0,Y65+Y66,0)</f>
        <v>#REF!</v>
      </c>
    </row>
    <row r="68" spans="1:25" s="346" customFormat="1">
      <c r="B68" s="392"/>
      <c r="C68" s="392"/>
      <c r="D68" s="371"/>
      <c r="E68" s="395"/>
      <c r="F68" s="395"/>
      <c r="G68" s="395"/>
      <c r="H68" s="395"/>
      <c r="I68" s="395"/>
      <c r="J68" s="395"/>
      <c r="K68" s="395"/>
      <c r="L68" s="395"/>
      <c r="M68" s="395"/>
      <c r="N68" s="395"/>
      <c r="O68" s="395"/>
      <c r="P68" s="395"/>
      <c r="Q68" s="395"/>
      <c r="R68" s="395"/>
      <c r="S68" s="395"/>
      <c r="T68" s="395"/>
      <c r="U68" s="395"/>
      <c r="V68" s="395"/>
      <c r="W68" s="395"/>
      <c r="X68" s="392"/>
      <c r="Y68" s="395"/>
    </row>
    <row r="69" spans="1:25" s="346" customFormat="1" hidden="1" outlineLevel="1">
      <c r="B69" s="383" t="s">
        <v>196</v>
      </c>
      <c r="C69" s="387">
        <v>0.15</v>
      </c>
      <c r="D69" s="351"/>
      <c r="E69" s="376"/>
      <c r="F69" s="376" t="e">
        <f t="shared" ref="F69:Y69" si="28">F56/(1+$C$69)^F$40</f>
        <v>#REF!</v>
      </c>
      <c r="G69" s="376" t="e">
        <f t="shared" si="28"/>
        <v>#REF!</v>
      </c>
      <c r="H69" s="376" t="e">
        <f t="shared" si="28"/>
        <v>#REF!</v>
      </c>
      <c r="I69" s="376" t="e">
        <f t="shared" si="28"/>
        <v>#REF!</v>
      </c>
      <c r="J69" s="376" t="e">
        <f t="shared" si="28"/>
        <v>#REF!</v>
      </c>
      <c r="K69" s="376" t="e">
        <f t="shared" si="28"/>
        <v>#REF!</v>
      </c>
      <c r="L69" s="376" t="e">
        <f t="shared" si="28"/>
        <v>#REF!</v>
      </c>
      <c r="M69" s="376" t="e">
        <f t="shared" si="28"/>
        <v>#REF!</v>
      </c>
      <c r="N69" s="376" t="e">
        <f t="shared" si="28"/>
        <v>#REF!</v>
      </c>
      <c r="O69" s="376" t="e">
        <f t="shared" si="28"/>
        <v>#REF!</v>
      </c>
      <c r="P69" s="376" t="e">
        <f t="shared" si="28"/>
        <v>#REF!</v>
      </c>
      <c r="Q69" s="376" t="e">
        <f t="shared" si="28"/>
        <v>#REF!</v>
      </c>
      <c r="R69" s="376" t="e">
        <f t="shared" si="28"/>
        <v>#REF!</v>
      </c>
      <c r="S69" s="376" t="e">
        <f t="shared" si="28"/>
        <v>#REF!</v>
      </c>
      <c r="T69" s="376" t="e">
        <f t="shared" si="28"/>
        <v>#REF!</v>
      </c>
      <c r="U69" s="376" t="e">
        <f t="shared" si="28"/>
        <v>#REF!</v>
      </c>
      <c r="V69" s="376" t="e">
        <f t="shared" si="28"/>
        <v>#REF!</v>
      </c>
      <c r="W69" s="376" t="e">
        <f t="shared" si="28"/>
        <v>#REF!</v>
      </c>
      <c r="X69" s="376" t="e">
        <f t="shared" si="28"/>
        <v>#REF!</v>
      </c>
      <c r="Y69" s="376" t="e">
        <f t="shared" si="28"/>
        <v>#REF!</v>
      </c>
    </row>
    <row r="70" spans="1:25" s="346" customFormat="1" hidden="1" outlineLevel="1">
      <c r="B70" s="347"/>
      <c r="C70" s="397"/>
      <c r="D70" s="351"/>
      <c r="E70" s="397" t="s">
        <v>205</v>
      </c>
      <c r="F70" s="416" t="e">
        <f>SUM($F$69:F69)</f>
        <v>#REF!</v>
      </c>
      <c r="G70" s="416" t="e">
        <f>SUM($F$69:G69)</f>
        <v>#REF!</v>
      </c>
      <c r="H70" s="416" t="e">
        <f>SUM($F$69:H69)</f>
        <v>#REF!</v>
      </c>
      <c r="I70" s="416" t="e">
        <f>SUM($F$69:I69)</f>
        <v>#REF!</v>
      </c>
      <c r="J70" s="416" t="e">
        <f>SUM($F$69:J69)</f>
        <v>#REF!</v>
      </c>
      <c r="K70" s="416" t="e">
        <f>SUM($F$69:K69)</f>
        <v>#REF!</v>
      </c>
      <c r="L70" s="416" t="e">
        <f>SUM($F$69:L69)</f>
        <v>#REF!</v>
      </c>
      <c r="M70" s="416" t="e">
        <f>SUM($F$69:M69)</f>
        <v>#REF!</v>
      </c>
      <c r="N70" s="416" t="e">
        <f>SUM($F$69:N69)</f>
        <v>#REF!</v>
      </c>
      <c r="O70" s="416" t="e">
        <f>SUM($F$69:O69)</f>
        <v>#REF!</v>
      </c>
      <c r="P70" s="416">
        <v>0</v>
      </c>
      <c r="Q70" s="416">
        <v>0</v>
      </c>
      <c r="R70" s="416">
        <v>0</v>
      </c>
      <c r="S70" s="416">
        <v>0</v>
      </c>
      <c r="T70" s="416">
        <v>0</v>
      </c>
      <c r="U70" s="416">
        <v>0</v>
      </c>
      <c r="V70" s="416">
        <v>0</v>
      </c>
      <c r="W70" s="416">
        <v>0</v>
      </c>
      <c r="X70" s="416">
        <v>0</v>
      </c>
      <c r="Y70" s="416">
        <v>0</v>
      </c>
    </row>
    <row r="71" spans="1:25" s="346" customFormat="1" ht="13.5" hidden="1" outlineLevel="1" thickBot="1">
      <c r="B71" s="398"/>
      <c r="C71" s="397"/>
      <c r="D71" s="351"/>
      <c r="E71" s="376"/>
      <c r="F71" s="382"/>
      <c r="G71" s="382"/>
      <c r="H71" s="382"/>
      <c r="I71" s="382"/>
      <c r="J71" s="382"/>
      <c r="K71" s="382"/>
      <c r="L71" s="382"/>
      <c r="M71" s="382"/>
      <c r="N71" s="382"/>
      <c r="O71" s="382"/>
      <c r="P71" s="382"/>
      <c r="Q71" s="382"/>
      <c r="R71" s="382"/>
      <c r="S71" s="382"/>
      <c r="T71" s="382"/>
      <c r="U71" s="382"/>
      <c r="V71" s="382"/>
      <c r="W71" s="382"/>
      <c r="X71" s="398" t="s">
        <v>330</v>
      </c>
      <c r="Y71" s="376" t="e">
        <f>IF(O70&gt;0,(O70*(4%+1.3%)+(1500000*14)),1500000*14)</f>
        <v>#REF!</v>
      </c>
    </row>
    <row r="72" spans="1:25" s="346" customFormat="1" ht="13.5" hidden="1" outlineLevel="1" thickBot="1">
      <c r="A72" s="346" t="s">
        <v>90</v>
      </c>
      <c r="B72" s="397"/>
      <c r="C72" s="397"/>
      <c r="D72" s="351"/>
      <c r="E72" s="376"/>
      <c r="F72" s="382"/>
      <c r="G72" s="382"/>
      <c r="H72" s="382"/>
      <c r="I72" s="382"/>
      <c r="J72" s="382"/>
      <c r="K72" s="382"/>
      <c r="L72" s="382"/>
      <c r="M72" s="382"/>
      <c r="N72" s="382"/>
      <c r="O72" s="382"/>
      <c r="P72" s="382"/>
      <c r="Q72" s="382"/>
      <c r="R72" s="382"/>
      <c r="S72" s="382"/>
      <c r="T72" s="382"/>
      <c r="U72" s="382"/>
      <c r="V72" s="382"/>
      <c r="W72" s="382"/>
      <c r="X72" s="397" t="s">
        <v>331</v>
      </c>
      <c r="Y72" s="576" t="e">
        <f>O70-Y71</f>
        <v>#REF!</v>
      </c>
    </row>
    <row r="73" spans="1:25" s="346" customFormat="1" hidden="1" outlineLevel="1">
      <c r="B73" s="392"/>
      <c r="C73" s="392"/>
      <c r="D73" s="371"/>
      <c r="E73" s="395"/>
      <c r="F73" s="577"/>
      <c r="G73" s="577"/>
      <c r="H73" s="577"/>
      <c r="I73" s="577"/>
      <c r="J73" s="577"/>
      <c r="K73" s="577"/>
      <c r="L73" s="577"/>
      <c r="M73" s="577"/>
      <c r="N73" s="577"/>
      <c r="O73" s="577"/>
      <c r="P73" s="577"/>
      <c r="Q73" s="577"/>
      <c r="R73" s="577"/>
      <c r="S73" s="577"/>
      <c r="T73" s="577"/>
      <c r="U73" s="577"/>
      <c r="V73" s="577"/>
      <c r="W73" s="577"/>
      <c r="X73" s="392"/>
      <c r="Y73" s="577"/>
    </row>
    <row r="74" spans="1:25" s="406" customFormat="1" collapsed="1"/>
    <row r="75" spans="1:25" s="406" customFormat="1"/>
    <row r="76" spans="1:25" s="406" customFormat="1"/>
    <row r="77" spans="1:25" s="406" customFormat="1"/>
  </sheetData>
  <phoneticPr fontId="5"/>
  <pageMargins left="0.98425196850393704" right="0.39370078740157483" top="0.59055118110236227" bottom="0.39370078740157483" header="0.31496062992125984" footer="0.31496062992125984"/>
  <pageSetup paperSize="8" scale="53" orientation="landscape" cellComments="asDisplayed" horizontalDpi="300" verticalDpi="300" r:id="rId1"/>
  <headerFooter alignWithMargins="0">
    <oddHeader>&amp;R&amp;"ＭＳ Ｐゴシック,標準"&amp;14案３d</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H67"/>
  <sheetViews>
    <sheetView showGridLines="0" view="pageBreakPreview" zoomScale="70" zoomScaleNormal="100" workbookViewId="0">
      <selection activeCell="D47" sqref="D47"/>
    </sheetView>
  </sheetViews>
  <sheetFormatPr defaultRowHeight="12.75" outlineLevelRow="1"/>
  <cols>
    <col min="1" max="1" width="2.140625" customWidth="1"/>
    <col min="2" max="2" width="14" customWidth="1"/>
    <col min="3" max="3" width="20.7109375" bestFit="1" customWidth="1"/>
    <col min="4" max="4" width="14.7109375" customWidth="1"/>
    <col min="5" max="5" width="7.7109375" customWidth="1"/>
    <col min="6" max="25" width="14.7109375" customWidth="1"/>
  </cols>
  <sheetData>
    <row r="1" spans="1:25" ht="18.75">
      <c r="A1" s="578" t="s">
        <v>364</v>
      </c>
    </row>
    <row r="3" spans="1:25" s="346" customFormat="1">
      <c r="A3" s="347" t="s">
        <v>164</v>
      </c>
      <c r="T3" s="383"/>
      <c r="Y3" s="383" t="s">
        <v>377</v>
      </c>
    </row>
    <row r="4" spans="1:25" s="316" customFormat="1">
      <c r="A4" s="353"/>
      <c r="B4" s="547" t="s">
        <v>204</v>
      </c>
      <c r="C4" s="317"/>
      <c r="D4" s="318" t="s">
        <v>33</v>
      </c>
      <c r="E4" s="318"/>
      <c r="F4" s="319" t="s">
        <v>352</v>
      </c>
      <c r="G4" s="319" t="s">
        <v>353</v>
      </c>
      <c r="H4" s="319" t="s">
        <v>167</v>
      </c>
      <c r="I4" s="319" t="s">
        <v>168</v>
      </c>
      <c r="J4" s="319" t="s">
        <v>169</v>
      </c>
      <c r="K4" s="319" t="s">
        <v>170</v>
      </c>
      <c r="L4" s="319" t="s">
        <v>171</v>
      </c>
      <c r="M4" s="319" t="s">
        <v>172</v>
      </c>
      <c r="N4" s="319" t="s">
        <v>173</v>
      </c>
      <c r="O4" s="319" t="s">
        <v>236</v>
      </c>
      <c r="P4" s="319" t="s">
        <v>334</v>
      </c>
      <c r="Q4" s="319" t="s">
        <v>335</v>
      </c>
      <c r="R4" s="319" t="s">
        <v>336</v>
      </c>
      <c r="S4" s="319" t="s">
        <v>337</v>
      </c>
      <c r="T4" s="319" t="s">
        <v>338</v>
      </c>
      <c r="U4" s="319" t="s">
        <v>339</v>
      </c>
      <c r="V4" s="319" t="s">
        <v>340</v>
      </c>
      <c r="W4" s="319" t="s">
        <v>341</v>
      </c>
      <c r="X4" s="319" t="s">
        <v>342</v>
      </c>
      <c r="Y4" s="319" t="s">
        <v>235</v>
      </c>
    </row>
    <row r="5" spans="1:25" s="320" customFormat="1" ht="11.25">
      <c r="A5" s="362"/>
      <c r="B5" s="551" t="s">
        <v>195</v>
      </c>
      <c r="C5" s="321"/>
      <c r="D5" s="322"/>
      <c r="E5" s="559"/>
      <c r="F5" s="323">
        <v>1</v>
      </c>
      <c r="G5" s="323">
        <f t="shared" ref="G5:Y5" si="0">F5+1</f>
        <v>2</v>
      </c>
      <c r="H5" s="323">
        <f t="shared" si="0"/>
        <v>3</v>
      </c>
      <c r="I5" s="323">
        <f t="shared" si="0"/>
        <v>4</v>
      </c>
      <c r="J5" s="323">
        <f t="shared" si="0"/>
        <v>5</v>
      </c>
      <c r="K5" s="323">
        <f t="shared" si="0"/>
        <v>6</v>
      </c>
      <c r="L5" s="323">
        <f t="shared" si="0"/>
        <v>7</v>
      </c>
      <c r="M5" s="323">
        <f t="shared" si="0"/>
        <v>8</v>
      </c>
      <c r="N5" s="323">
        <f t="shared" si="0"/>
        <v>9</v>
      </c>
      <c r="O5" s="323">
        <f t="shared" si="0"/>
        <v>10</v>
      </c>
      <c r="P5" s="323">
        <f t="shared" si="0"/>
        <v>11</v>
      </c>
      <c r="Q5" s="323">
        <f t="shared" si="0"/>
        <v>12</v>
      </c>
      <c r="R5" s="323">
        <f t="shared" si="0"/>
        <v>13</v>
      </c>
      <c r="S5" s="323">
        <f t="shared" si="0"/>
        <v>14</v>
      </c>
      <c r="T5" s="323">
        <f t="shared" si="0"/>
        <v>15</v>
      </c>
      <c r="U5" s="323">
        <f t="shared" si="0"/>
        <v>16</v>
      </c>
      <c r="V5" s="323">
        <f t="shared" si="0"/>
        <v>17</v>
      </c>
      <c r="W5" s="323">
        <f t="shared" si="0"/>
        <v>18</v>
      </c>
      <c r="X5" s="323">
        <f t="shared" si="0"/>
        <v>19</v>
      </c>
      <c r="Y5" s="323">
        <f t="shared" si="0"/>
        <v>20</v>
      </c>
    </row>
    <row r="6" spans="1:25" s="353" customFormat="1" ht="14.25" customHeight="1">
      <c r="B6" s="552" t="s">
        <v>19</v>
      </c>
      <c r="C6" s="354"/>
      <c r="D6" s="560" t="e">
        <f>SUM(F6:Y6)</f>
        <v>#REF!</v>
      </c>
      <c r="E6" s="561"/>
      <c r="F6" s="372" t="e">
        <f t="shared" ref="F6:T6" si="1">SUM(F7:F9)</f>
        <v>#REF!</v>
      </c>
      <c r="G6" s="372" t="e">
        <f t="shared" si="1"/>
        <v>#REF!</v>
      </c>
      <c r="H6" s="372" t="e">
        <f t="shared" si="1"/>
        <v>#REF!</v>
      </c>
      <c r="I6" s="372" t="e">
        <f t="shared" si="1"/>
        <v>#REF!</v>
      </c>
      <c r="J6" s="372" t="e">
        <f t="shared" si="1"/>
        <v>#REF!</v>
      </c>
      <c r="K6" s="372" t="e">
        <f t="shared" si="1"/>
        <v>#REF!</v>
      </c>
      <c r="L6" s="372" t="e">
        <f t="shared" si="1"/>
        <v>#REF!</v>
      </c>
      <c r="M6" s="372" t="e">
        <f t="shared" si="1"/>
        <v>#REF!</v>
      </c>
      <c r="N6" s="372" t="e">
        <f t="shared" si="1"/>
        <v>#REF!</v>
      </c>
      <c r="O6" s="372" t="e">
        <f t="shared" si="1"/>
        <v>#REF!</v>
      </c>
      <c r="P6" s="372" t="e">
        <f t="shared" si="1"/>
        <v>#REF!</v>
      </c>
      <c r="Q6" s="372" t="e">
        <f t="shared" si="1"/>
        <v>#REF!</v>
      </c>
      <c r="R6" s="372" t="e">
        <f t="shared" si="1"/>
        <v>#REF!</v>
      </c>
      <c r="S6" s="372" t="e">
        <f t="shared" si="1"/>
        <v>#REF!</v>
      </c>
      <c r="T6" s="372" t="e">
        <f t="shared" si="1"/>
        <v>#REF!</v>
      </c>
      <c r="U6" s="372" t="e">
        <f>SUM(U7:U9)</f>
        <v>#REF!</v>
      </c>
      <c r="V6" s="372" t="e">
        <f>SUM(V7:V9)</f>
        <v>#REF!</v>
      </c>
      <c r="W6" s="372" t="e">
        <f>SUM(W7:W9)</f>
        <v>#REF!</v>
      </c>
      <c r="X6" s="372" t="e">
        <f>SUM(X7:X9)</f>
        <v>#REF!</v>
      </c>
      <c r="Y6" s="372" t="e">
        <f>SUM(Y7:Y9)</f>
        <v>#REF!</v>
      </c>
    </row>
    <row r="7" spans="1:25" s="353" customFormat="1" ht="14.25" customHeight="1" outlineLevel="1">
      <c r="B7" s="549"/>
      <c r="C7" s="562" t="s">
        <v>381</v>
      </c>
      <c r="D7" s="563" t="e">
        <f>SUM(F7:Y7)</f>
        <v>#REF!</v>
      </c>
      <c r="E7" s="563"/>
      <c r="F7" s="373" t="e">
        <f>#REF!</f>
        <v>#REF!</v>
      </c>
      <c r="G7" s="373" t="e">
        <f>#REF!</f>
        <v>#REF!</v>
      </c>
      <c r="H7" s="373" t="e">
        <f>#REF!</f>
        <v>#REF!</v>
      </c>
      <c r="I7" s="373" t="e">
        <f>#REF!</f>
        <v>#REF!</v>
      </c>
      <c r="J7" s="373" t="e">
        <f>#REF!</f>
        <v>#REF!</v>
      </c>
      <c r="K7" s="373" t="e">
        <f>#REF!</f>
        <v>#REF!</v>
      </c>
      <c r="L7" s="373" t="e">
        <f>#REF!</f>
        <v>#REF!</v>
      </c>
      <c r="M7" s="373" t="e">
        <f>#REF!</f>
        <v>#REF!</v>
      </c>
      <c r="N7" s="373" t="e">
        <f>#REF!</f>
        <v>#REF!</v>
      </c>
      <c r="O7" s="373" t="e">
        <f>#REF!</f>
        <v>#REF!</v>
      </c>
      <c r="P7" s="373" t="e">
        <f>#REF!</f>
        <v>#REF!</v>
      </c>
      <c r="Q7" s="373" t="e">
        <f>#REF!</f>
        <v>#REF!</v>
      </c>
      <c r="R7" s="373" t="e">
        <f>#REF!</f>
        <v>#REF!</v>
      </c>
      <c r="S7" s="373" t="e">
        <f>#REF!</f>
        <v>#REF!</v>
      </c>
      <c r="T7" s="373" t="e">
        <f>#REF!</f>
        <v>#REF!</v>
      </c>
      <c r="U7" s="373" t="e">
        <f>#REF!</f>
        <v>#REF!</v>
      </c>
      <c r="V7" s="373" t="e">
        <f>#REF!</f>
        <v>#REF!</v>
      </c>
      <c r="W7" s="373" t="e">
        <f>#REF!</f>
        <v>#REF!</v>
      </c>
      <c r="X7" s="373" t="e">
        <f>#REF!</f>
        <v>#REF!</v>
      </c>
      <c r="Y7" s="373" t="e">
        <f>#REF!</f>
        <v>#REF!</v>
      </c>
    </row>
    <row r="8" spans="1:25" s="346" customFormat="1" ht="14.25" customHeight="1" outlineLevel="1">
      <c r="B8" s="553"/>
      <c r="C8" s="562" t="s">
        <v>382</v>
      </c>
      <c r="D8" s="563" t="e">
        <f>SUM(F8:Y8)</f>
        <v>#REF!</v>
      </c>
      <c r="E8" s="563"/>
      <c r="F8" s="373" t="e">
        <f>#REF!</f>
        <v>#REF!</v>
      </c>
      <c r="G8" s="373" t="e">
        <f>#REF!</f>
        <v>#REF!</v>
      </c>
      <c r="H8" s="373" t="e">
        <f>#REF!</f>
        <v>#REF!</v>
      </c>
      <c r="I8" s="373" t="e">
        <f>#REF!</f>
        <v>#REF!</v>
      </c>
      <c r="J8" s="373" t="e">
        <f>#REF!</f>
        <v>#REF!</v>
      </c>
      <c r="K8" s="373" t="e">
        <f>#REF!</f>
        <v>#REF!</v>
      </c>
      <c r="L8" s="373" t="e">
        <f>#REF!</f>
        <v>#REF!</v>
      </c>
      <c r="M8" s="373" t="e">
        <f>#REF!</f>
        <v>#REF!</v>
      </c>
      <c r="N8" s="373" t="e">
        <f>#REF!</f>
        <v>#REF!</v>
      </c>
      <c r="O8" s="373" t="e">
        <f>#REF!</f>
        <v>#REF!</v>
      </c>
      <c r="P8" s="373" t="e">
        <f>#REF!</f>
        <v>#REF!</v>
      </c>
      <c r="Q8" s="373" t="e">
        <f>#REF!</f>
        <v>#REF!</v>
      </c>
      <c r="R8" s="373" t="e">
        <f>#REF!</f>
        <v>#REF!</v>
      </c>
      <c r="S8" s="373" t="e">
        <f>#REF!</f>
        <v>#REF!</v>
      </c>
      <c r="T8" s="373" t="e">
        <f>#REF!</f>
        <v>#REF!</v>
      </c>
      <c r="U8" s="373" t="e">
        <f>#REF!</f>
        <v>#REF!</v>
      </c>
      <c r="V8" s="373" t="e">
        <f>#REF!</f>
        <v>#REF!</v>
      </c>
      <c r="W8" s="373" t="e">
        <f>#REF!</f>
        <v>#REF!</v>
      </c>
      <c r="X8" s="373" t="e">
        <f>#REF!</f>
        <v>#REF!</v>
      </c>
      <c r="Y8" s="373" t="e">
        <f>#REF!</f>
        <v>#REF!</v>
      </c>
    </row>
    <row r="9" spans="1:25" s="346" customFormat="1" ht="14.25" customHeight="1" outlineLevel="1">
      <c r="A9" s="346" t="s">
        <v>90</v>
      </c>
      <c r="B9" s="553"/>
      <c r="C9" s="562" t="s">
        <v>378</v>
      </c>
      <c r="D9" s="563" t="e">
        <f>SUM(F9:Y9)</f>
        <v>#REF!</v>
      </c>
      <c r="E9" s="563"/>
      <c r="F9" s="373" t="e">
        <f>#REF!</f>
        <v>#REF!</v>
      </c>
      <c r="G9" s="373" t="e">
        <f>#REF!</f>
        <v>#REF!</v>
      </c>
      <c r="H9" s="373" t="e">
        <f>#REF!</f>
        <v>#REF!</v>
      </c>
      <c r="I9" s="373" t="e">
        <f>#REF!</f>
        <v>#REF!</v>
      </c>
      <c r="J9" s="373" t="e">
        <f>#REF!</f>
        <v>#REF!</v>
      </c>
      <c r="K9" s="373" t="e">
        <f>#REF!</f>
        <v>#REF!</v>
      </c>
      <c r="L9" s="373" t="e">
        <f>#REF!</f>
        <v>#REF!</v>
      </c>
      <c r="M9" s="373" t="e">
        <f>#REF!</f>
        <v>#REF!</v>
      </c>
      <c r="N9" s="373" t="e">
        <f>#REF!</f>
        <v>#REF!</v>
      </c>
      <c r="O9" s="373" t="e">
        <f>#REF!</f>
        <v>#REF!</v>
      </c>
      <c r="P9" s="373" t="e">
        <f>#REF!</f>
        <v>#REF!</v>
      </c>
      <c r="Q9" s="373" t="e">
        <f>#REF!</f>
        <v>#REF!</v>
      </c>
      <c r="R9" s="373" t="e">
        <f>#REF!</f>
        <v>#REF!</v>
      </c>
      <c r="S9" s="373" t="e">
        <f>#REF!</f>
        <v>#REF!</v>
      </c>
      <c r="T9" s="373" t="e">
        <f>#REF!</f>
        <v>#REF!</v>
      </c>
      <c r="U9" s="373" t="e">
        <f>#REF!</f>
        <v>#REF!</v>
      </c>
      <c r="V9" s="373" t="e">
        <f>#REF!</f>
        <v>#REF!</v>
      </c>
      <c r="W9" s="373" t="e">
        <f>#REF!</f>
        <v>#REF!</v>
      </c>
      <c r="X9" s="373" t="e">
        <f>#REF!</f>
        <v>#REF!</v>
      </c>
      <c r="Y9" s="373" t="e">
        <f>#REF!</f>
        <v>#REF!</v>
      </c>
    </row>
    <row r="10" spans="1:25" s="346" customFormat="1" ht="14.25" customHeight="1">
      <c r="B10" s="553"/>
      <c r="C10" s="562"/>
      <c r="D10" s="563"/>
      <c r="E10" s="563"/>
      <c r="F10" s="373"/>
      <c r="G10" s="373"/>
      <c r="H10" s="373"/>
      <c r="I10" s="373"/>
      <c r="J10" s="373"/>
      <c r="K10" s="373"/>
      <c r="L10" s="373"/>
      <c r="M10" s="373"/>
      <c r="N10" s="373"/>
      <c r="O10" s="373"/>
      <c r="P10" s="373"/>
      <c r="Q10" s="373"/>
      <c r="R10" s="373"/>
      <c r="S10" s="373"/>
      <c r="T10" s="373"/>
      <c r="U10" s="373"/>
      <c r="V10" s="373"/>
      <c r="W10" s="373"/>
      <c r="X10" s="373"/>
      <c r="Y10" s="373"/>
    </row>
    <row r="11" spans="1:25" s="353" customFormat="1" outlineLevel="1">
      <c r="A11" s="353" t="s">
        <v>90</v>
      </c>
      <c r="B11" s="552" t="s">
        <v>197</v>
      </c>
      <c r="C11" s="354"/>
      <c r="D11" s="563">
        <f t="shared" ref="D11:D16" si="2">SUM(F11:Y11)</f>
        <v>0</v>
      </c>
      <c r="E11" s="561"/>
      <c r="F11" s="372">
        <v>0</v>
      </c>
      <c r="G11" s="372">
        <v>0</v>
      </c>
      <c r="H11" s="372">
        <v>0</v>
      </c>
      <c r="I11" s="372">
        <v>0</v>
      </c>
      <c r="J11" s="372">
        <v>0</v>
      </c>
      <c r="K11" s="372">
        <v>0</v>
      </c>
      <c r="L11" s="372">
        <v>0</v>
      </c>
      <c r="M11" s="372">
        <v>0</v>
      </c>
      <c r="N11" s="372">
        <v>0</v>
      </c>
      <c r="O11" s="372">
        <v>0</v>
      </c>
      <c r="P11" s="372">
        <v>0</v>
      </c>
      <c r="Q11" s="372">
        <v>0</v>
      </c>
      <c r="R11" s="372">
        <v>0</v>
      </c>
      <c r="S11" s="372">
        <v>0</v>
      </c>
      <c r="T11" s="372">
        <v>0</v>
      </c>
      <c r="U11" s="372">
        <v>0</v>
      </c>
      <c r="V11" s="372">
        <v>0</v>
      </c>
      <c r="W11" s="372">
        <v>0</v>
      </c>
      <c r="X11" s="372">
        <v>0</v>
      </c>
      <c r="Y11" s="372">
        <v>0</v>
      </c>
    </row>
    <row r="12" spans="1:25" s="353" customFormat="1" outlineLevel="1">
      <c r="B12" s="549" t="s">
        <v>198</v>
      </c>
      <c r="C12" s="352"/>
      <c r="D12" s="563">
        <f t="shared" si="2"/>
        <v>0</v>
      </c>
      <c r="E12" s="560"/>
      <c r="F12" s="377">
        <v>0</v>
      </c>
      <c r="G12" s="377">
        <v>0</v>
      </c>
      <c r="H12" s="377">
        <v>0</v>
      </c>
      <c r="I12" s="377">
        <v>0</v>
      </c>
      <c r="J12" s="377">
        <v>0</v>
      </c>
      <c r="K12" s="377">
        <v>0</v>
      </c>
      <c r="L12" s="377">
        <v>0</v>
      </c>
      <c r="M12" s="377">
        <v>0</v>
      </c>
      <c r="N12" s="377">
        <v>0</v>
      </c>
      <c r="O12" s="377">
        <v>0</v>
      </c>
      <c r="P12" s="377">
        <v>0</v>
      </c>
      <c r="Q12" s="377">
        <v>0</v>
      </c>
      <c r="R12" s="377">
        <v>0</v>
      </c>
      <c r="S12" s="377">
        <v>0</v>
      </c>
      <c r="T12" s="377">
        <v>0</v>
      </c>
      <c r="U12" s="377">
        <v>0</v>
      </c>
      <c r="V12" s="377">
        <v>0</v>
      </c>
      <c r="W12" s="377">
        <v>0</v>
      </c>
      <c r="X12" s="377">
        <v>0</v>
      </c>
      <c r="Y12" s="377">
        <v>0</v>
      </c>
    </row>
    <row r="13" spans="1:25" s="353" customFormat="1">
      <c r="B13" s="554" t="s">
        <v>178</v>
      </c>
      <c r="C13" s="355"/>
      <c r="D13" s="563">
        <f t="shared" si="2"/>
        <v>0</v>
      </c>
      <c r="E13" s="564"/>
      <c r="F13" s="378">
        <f t="shared" ref="F13:T13" si="3">F11-F12</f>
        <v>0</v>
      </c>
      <c r="G13" s="378">
        <f t="shared" si="3"/>
        <v>0</v>
      </c>
      <c r="H13" s="378">
        <f t="shared" si="3"/>
        <v>0</v>
      </c>
      <c r="I13" s="378">
        <f t="shared" si="3"/>
        <v>0</v>
      </c>
      <c r="J13" s="378">
        <f t="shared" si="3"/>
        <v>0</v>
      </c>
      <c r="K13" s="378">
        <f t="shared" si="3"/>
        <v>0</v>
      </c>
      <c r="L13" s="378">
        <f t="shared" si="3"/>
        <v>0</v>
      </c>
      <c r="M13" s="378">
        <f t="shared" si="3"/>
        <v>0</v>
      </c>
      <c r="N13" s="378">
        <f t="shared" si="3"/>
        <v>0</v>
      </c>
      <c r="O13" s="378">
        <f t="shared" si="3"/>
        <v>0</v>
      </c>
      <c r="P13" s="378">
        <f t="shared" si="3"/>
        <v>0</v>
      </c>
      <c r="Q13" s="378">
        <f t="shared" si="3"/>
        <v>0</v>
      </c>
      <c r="R13" s="378">
        <f t="shared" si="3"/>
        <v>0</v>
      </c>
      <c r="S13" s="378">
        <f t="shared" si="3"/>
        <v>0</v>
      </c>
      <c r="T13" s="378">
        <f t="shared" si="3"/>
        <v>0</v>
      </c>
      <c r="U13" s="378">
        <f>U11-U12</f>
        <v>0</v>
      </c>
      <c r="V13" s="378">
        <f>V11-V12</f>
        <v>0</v>
      </c>
      <c r="W13" s="378">
        <f>W11-W12</f>
        <v>0</v>
      </c>
      <c r="X13" s="378">
        <f>X11-X12</f>
        <v>0</v>
      </c>
      <c r="Y13" s="378">
        <f>Y11-Y12</f>
        <v>0</v>
      </c>
    </row>
    <row r="14" spans="1:25" s="353" customFormat="1" ht="14.25" customHeight="1">
      <c r="B14" s="555" t="s">
        <v>179</v>
      </c>
      <c r="D14" s="565" t="e">
        <f t="shared" si="2"/>
        <v>#REF!</v>
      </c>
      <c r="E14" s="560"/>
      <c r="F14" s="379" t="e">
        <f t="shared" ref="F14:T14" si="4">F6+F13</f>
        <v>#REF!</v>
      </c>
      <c r="G14" s="379" t="e">
        <f t="shared" si="4"/>
        <v>#REF!</v>
      </c>
      <c r="H14" s="379" t="e">
        <f t="shared" si="4"/>
        <v>#REF!</v>
      </c>
      <c r="I14" s="379" t="e">
        <f t="shared" si="4"/>
        <v>#REF!</v>
      </c>
      <c r="J14" s="379" t="e">
        <f t="shared" si="4"/>
        <v>#REF!</v>
      </c>
      <c r="K14" s="379" t="e">
        <f t="shared" si="4"/>
        <v>#REF!</v>
      </c>
      <c r="L14" s="379" t="e">
        <f t="shared" si="4"/>
        <v>#REF!</v>
      </c>
      <c r="M14" s="379" t="e">
        <f t="shared" si="4"/>
        <v>#REF!</v>
      </c>
      <c r="N14" s="379" t="e">
        <f t="shared" si="4"/>
        <v>#REF!</v>
      </c>
      <c r="O14" s="379" t="e">
        <f t="shared" si="4"/>
        <v>#REF!</v>
      </c>
      <c r="P14" s="379" t="e">
        <f t="shared" si="4"/>
        <v>#REF!</v>
      </c>
      <c r="Q14" s="379" t="e">
        <f t="shared" si="4"/>
        <v>#REF!</v>
      </c>
      <c r="R14" s="379" t="e">
        <f t="shared" si="4"/>
        <v>#REF!</v>
      </c>
      <c r="S14" s="379" t="e">
        <f t="shared" si="4"/>
        <v>#REF!</v>
      </c>
      <c r="T14" s="379" t="e">
        <f t="shared" si="4"/>
        <v>#REF!</v>
      </c>
      <c r="U14" s="379" t="e">
        <f>U6+U13</f>
        <v>#REF!</v>
      </c>
      <c r="V14" s="379" t="e">
        <f>V6+V13</f>
        <v>#REF!</v>
      </c>
      <c r="W14" s="379" t="e">
        <f>W6+W13</f>
        <v>#REF!</v>
      </c>
      <c r="X14" s="379" t="e">
        <f>X6+X13</f>
        <v>#REF!</v>
      </c>
      <c r="Y14" s="379" t="e">
        <f>Y6+Y13</f>
        <v>#REF!</v>
      </c>
    </row>
    <row r="15" spans="1:25" s="346" customFormat="1" ht="14.25" customHeight="1">
      <c r="B15" s="417" t="s">
        <v>199</v>
      </c>
      <c r="C15" s="356">
        <v>0.4</v>
      </c>
      <c r="D15" s="565" t="e">
        <f t="shared" si="2"/>
        <v>#REF!</v>
      </c>
      <c r="E15" s="565"/>
      <c r="F15" s="380" t="e">
        <f t="shared" ref="F15:T15" si="5">F30</f>
        <v>#REF!</v>
      </c>
      <c r="G15" s="380" t="e">
        <f t="shared" si="5"/>
        <v>#REF!</v>
      </c>
      <c r="H15" s="380" t="e">
        <f t="shared" si="5"/>
        <v>#REF!</v>
      </c>
      <c r="I15" s="380" t="e">
        <f t="shared" si="5"/>
        <v>#REF!</v>
      </c>
      <c r="J15" s="380" t="e">
        <f t="shared" si="5"/>
        <v>#REF!</v>
      </c>
      <c r="K15" s="380" t="e">
        <f t="shared" si="5"/>
        <v>#REF!</v>
      </c>
      <c r="L15" s="380" t="e">
        <f t="shared" si="5"/>
        <v>#REF!</v>
      </c>
      <c r="M15" s="380" t="e">
        <f t="shared" si="5"/>
        <v>#REF!</v>
      </c>
      <c r="N15" s="380" t="e">
        <f t="shared" si="5"/>
        <v>#REF!</v>
      </c>
      <c r="O15" s="380" t="e">
        <f t="shared" si="5"/>
        <v>#REF!</v>
      </c>
      <c r="P15" s="380" t="e">
        <f t="shared" si="5"/>
        <v>#REF!</v>
      </c>
      <c r="Q15" s="380" t="e">
        <f t="shared" si="5"/>
        <v>#REF!</v>
      </c>
      <c r="R15" s="380" t="e">
        <f t="shared" si="5"/>
        <v>#REF!</v>
      </c>
      <c r="S15" s="380" t="e">
        <f t="shared" si="5"/>
        <v>#REF!</v>
      </c>
      <c r="T15" s="380" t="e">
        <f t="shared" si="5"/>
        <v>#REF!</v>
      </c>
      <c r="U15" s="380" t="e">
        <f>U30</f>
        <v>#REF!</v>
      </c>
      <c r="V15" s="380" t="e">
        <f>V30</f>
        <v>#REF!</v>
      </c>
      <c r="W15" s="380" t="e">
        <f>W30</f>
        <v>#REF!</v>
      </c>
      <c r="X15" s="380" t="e">
        <f>X30</f>
        <v>#REF!</v>
      </c>
      <c r="Y15" s="380" t="e">
        <f>Y30</f>
        <v>#REF!</v>
      </c>
    </row>
    <row r="16" spans="1:25" s="353" customFormat="1" ht="14.25" customHeight="1">
      <c r="B16" s="556" t="s">
        <v>180</v>
      </c>
      <c r="C16" s="357"/>
      <c r="D16" s="565" t="e">
        <f t="shared" si="2"/>
        <v>#REF!</v>
      </c>
      <c r="E16" s="566"/>
      <c r="F16" s="381" t="e">
        <f t="shared" ref="F16:T16" si="6">F14-F15</f>
        <v>#REF!</v>
      </c>
      <c r="G16" s="381" t="e">
        <f t="shared" si="6"/>
        <v>#REF!</v>
      </c>
      <c r="H16" s="381" t="e">
        <f t="shared" si="6"/>
        <v>#REF!</v>
      </c>
      <c r="I16" s="381" t="e">
        <f t="shared" si="6"/>
        <v>#REF!</v>
      </c>
      <c r="J16" s="381" t="e">
        <f t="shared" si="6"/>
        <v>#REF!</v>
      </c>
      <c r="K16" s="381" t="e">
        <f t="shared" si="6"/>
        <v>#REF!</v>
      </c>
      <c r="L16" s="381" t="e">
        <f t="shared" si="6"/>
        <v>#REF!</v>
      </c>
      <c r="M16" s="381" t="e">
        <f t="shared" si="6"/>
        <v>#REF!</v>
      </c>
      <c r="N16" s="381" t="e">
        <f t="shared" si="6"/>
        <v>#REF!</v>
      </c>
      <c r="O16" s="381" t="e">
        <f t="shared" si="6"/>
        <v>#REF!</v>
      </c>
      <c r="P16" s="381" t="e">
        <f t="shared" si="6"/>
        <v>#REF!</v>
      </c>
      <c r="Q16" s="381" t="e">
        <f t="shared" si="6"/>
        <v>#REF!</v>
      </c>
      <c r="R16" s="381" t="e">
        <f t="shared" si="6"/>
        <v>#REF!</v>
      </c>
      <c r="S16" s="381" t="e">
        <f t="shared" si="6"/>
        <v>#REF!</v>
      </c>
      <c r="T16" s="381" t="e">
        <f t="shared" si="6"/>
        <v>#REF!</v>
      </c>
      <c r="U16" s="381" t="e">
        <f>U14-U15</f>
        <v>#REF!</v>
      </c>
      <c r="V16" s="381" t="e">
        <f>V14-V15</f>
        <v>#REF!</v>
      </c>
      <c r="W16" s="381" t="e">
        <f>W14-W15</f>
        <v>#REF!</v>
      </c>
      <c r="X16" s="381" t="e">
        <f>X14-X15</f>
        <v>#REF!</v>
      </c>
      <c r="Y16" s="381" t="e">
        <f>Y14-Y15</f>
        <v>#REF!</v>
      </c>
    </row>
    <row r="17" spans="2:34" s="353" customFormat="1" ht="14.25" customHeight="1">
      <c r="B17" s="352"/>
      <c r="D17" s="358"/>
      <c r="E17" s="358"/>
      <c r="F17" s="358"/>
      <c r="G17" s="358"/>
      <c r="H17" s="358"/>
      <c r="I17" s="358"/>
      <c r="J17" s="358"/>
      <c r="K17" s="358"/>
      <c r="L17" s="358"/>
      <c r="M17" s="358"/>
      <c r="N17" s="358"/>
      <c r="O17" s="358"/>
      <c r="P17" s="358"/>
      <c r="Q17" s="358"/>
      <c r="R17" s="358"/>
      <c r="S17" s="358"/>
      <c r="T17" s="358"/>
      <c r="U17" s="358"/>
      <c r="V17" s="358"/>
      <c r="W17" s="358"/>
      <c r="X17" s="358"/>
      <c r="Y17" s="358"/>
    </row>
    <row r="18" spans="2:34" s="346" customFormat="1" hidden="1" outlineLevel="1"/>
    <row r="19" spans="2:34" s="353" customFormat="1" hidden="1" outlineLevel="1">
      <c r="B19" s="359"/>
      <c r="C19" s="359"/>
      <c r="D19" s="360"/>
      <c r="E19" s="361" t="s">
        <v>193</v>
      </c>
      <c r="F19" s="361" t="s">
        <v>355</v>
      </c>
      <c r="G19" s="361" t="s">
        <v>165</v>
      </c>
      <c r="H19" s="361" t="s">
        <v>166</v>
      </c>
      <c r="I19" s="361" t="s">
        <v>167</v>
      </c>
      <c r="J19" s="361" t="s">
        <v>168</v>
      </c>
      <c r="K19" s="361" t="s">
        <v>169</v>
      </c>
      <c r="L19" s="361" t="s">
        <v>170</v>
      </c>
      <c r="M19" s="361" t="s">
        <v>171</v>
      </c>
      <c r="N19" s="361" t="s">
        <v>172</v>
      </c>
      <c r="O19" s="361" t="s">
        <v>173</v>
      </c>
      <c r="P19" s="361" t="s">
        <v>173</v>
      </c>
      <c r="Q19" s="361" t="s">
        <v>173</v>
      </c>
      <c r="R19" s="361" t="s">
        <v>173</v>
      </c>
      <c r="S19" s="361" t="s">
        <v>173</v>
      </c>
      <c r="T19" s="361" t="s">
        <v>173</v>
      </c>
      <c r="U19" s="361" t="s">
        <v>173</v>
      </c>
      <c r="V19" s="361" t="s">
        <v>173</v>
      </c>
      <c r="W19" s="361" t="s">
        <v>173</v>
      </c>
      <c r="X19" s="361" t="s">
        <v>173</v>
      </c>
      <c r="Y19" s="361" t="s">
        <v>173</v>
      </c>
      <c r="Z19" s="346"/>
      <c r="AA19" s="346"/>
      <c r="AB19" s="346"/>
      <c r="AC19" s="346"/>
      <c r="AD19" s="346"/>
      <c r="AE19" s="346"/>
      <c r="AF19" s="346"/>
      <c r="AG19" s="346"/>
      <c r="AH19" s="346"/>
    </row>
    <row r="20" spans="2:34" s="362" customFormat="1" hidden="1" outlineLevel="1">
      <c r="B20" s="363"/>
      <c r="C20" s="363"/>
      <c r="D20" s="364"/>
      <c r="E20" s="364"/>
      <c r="F20" s="365">
        <v>1</v>
      </c>
      <c r="G20" s="365">
        <v>2</v>
      </c>
      <c r="H20" s="365">
        <v>3</v>
      </c>
      <c r="I20" s="365">
        <v>4</v>
      </c>
      <c r="J20" s="365">
        <v>5</v>
      </c>
      <c r="K20" s="365">
        <v>6</v>
      </c>
      <c r="L20" s="365">
        <v>7</v>
      </c>
      <c r="M20" s="365">
        <v>8</v>
      </c>
      <c r="N20" s="365">
        <v>9</v>
      </c>
      <c r="O20" s="365">
        <v>10</v>
      </c>
      <c r="P20" s="365">
        <v>11</v>
      </c>
      <c r="Q20" s="365">
        <v>12</v>
      </c>
      <c r="R20" s="365">
        <v>13</v>
      </c>
      <c r="S20" s="365">
        <v>14</v>
      </c>
      <c r="T20" s="365">
        <v>15</v>
      </c>
      <c r="U20" s="365">
        <v>16</v>
      </c>
      <c r="V20" s="365">
        <v>17</v>
      </c>
      <c r="W20" s="365">
        <v>18</v>
      </c>
      <c r="X20" s="365">
        <v>19</v>
      </c>
      <c r="Y20" s="365">
        <v>20</v>
      </c>
      <c r="Z20" s="346"/>
      <c r="AA20" s="346"/>
      <c r="AB20" s="346"/>
      <c r="AC20" s="346"/>
      <c r="AD20" s="346"/>
      <c r="AE20" s="346"/>
      <c r="AF20" s="346"/>
      <c r="AG20" s="346"/>
      <c r="AH20" s="346"/>
    </row>
    <row r="21" spans="2:34" s="328" customFormat="1" ht="14.25" hidden="1" outlineLevel="1">
      <c r="B21" s="325" t="s">
        <v>181</v>
      </c>
      <c r="C21" s="326"/>
      <c r="D21" s="327"/>
      <c r="E21" s="567">
        <f t="shared" ref="E21:Y21" si="7">E14</f>
        <v>0</v>
      </c>
      <c r="F21" s="366" t="e">
        <f t="shared" si="7"/>
        <v>#REF!</v>
      </c>
      <c r="G21" s="366" t="e">
        <f t="shared" si="7"/>
        <v>#REF!</v>
      </c>
      <c r="H21" s="366" t="e">
        <f t="shared" si="7"/>
        <v>#REF!</v>
      </c>
      <c r="I21" s="366" t="e">
        <f t="shared" si="7"/>
        <v>#REF!</v>
      </c>
      <c r="J21" s="366" t="e">
        <f t="shared" si="7"/>
        <v>#REF!</v>
      </c>
      <c r="K21" s="366" t="e">
        <f t="shared" si="7"/>
        <v>#REF!</v>
      </c>
      <c r="L21" s="366" t="e">
        <f t="shared" si="7"/>
        <v>#REF!</v>
      </c>
      <c r="M21" s="366" t="e">
        <f t="shared" si="7"/>
        <v>#REF!</v>
      </c>
      <c r="N21" s="366" t="e">
        <f t="shared" si="7"/>
        <v>#REF!</v>
      </c>
      <c r="O21" s="366" t="e">
        <f t="shared" si="7"/>
        <v>#REF!</v>
      </c>
      <c r="P21" s="366" t="e">
        <f t="shared" si="7"/>
        <v>#REF!</v>
      </c>
      <c r="Q21" s="366" t="e">
        <f t="shared" si="7"/>
        <v>#REF!</v>
      </c>
      <c r="R21" s="366" t="e">
        <f t="shared" si="7"/>
        <v>#REF!</v>
      </c>
      <c r="S21" s="366" t="e">
        <f t="shared" si="7"/>
        <v>#REF!</v>
      </c>
      <c r="T21" s="366" t="e">
        <f t="shared" si="7"/>
        <v>#REF!</v>
      </c>
      <c r="U21" s="366" t="e">
        <f t="shared" si="7"/>
        <v>#REF!</v>
      </c>
      <c r="V21" s="366" t="e">
        <f t="shared" si="7"/>
        <v>#REF!</v>
      </c>
      <c r="W21" s="366" t="e">
        <f t="shared" si="7"/>
        <v>#REF!</v>
      </c>
      <c r="X21" s="366" t="e">
        <f t="shared" si="7"/>
        <v>#REF!</v>
      </c>
      <c r="Y21" s="366" t="e">
        <f t="shared" si="7"/>
        <v>#REF!</v>
      </c>
      <c r="Z21" s="346"/>
      <c r="AA21" s="346"/>
      <c r="AB21" s="346"/>
      <c r="AC21" s="346"/>
      <c r="AD21" s="346"/>
      <c r="AE21" s="346"/>
      <c r="AF21" s="346"/>
      <c r="AG21" s="346"/>
      <c r="AH21" s="346"/>
    </row>
    <row r="22" spans="2:34" s="328" customFormat="1" ht="14.25" hidden="1" outlineLevel="1">
      <c r="B22" s="329" t="s">
        <v>182</v>
      </c>
      <c r="C22" s="330"/>
      <c r="D22" s="331"/>
      <c r="E22" s="568">
        <f>IF(E20&lt;=6,0,IF(E21-SUM(D22)&lt;0,D23,IF(E21-SUM(D22:D23)&gt;0,0,ABS(E21-SUM(D22:D23)))))</f>
        <v>0</v>
      </c>
      <c r="F22" s="332">
        <f>IF(F20&lt;=6,0,IF(F21-SUM(E22)&lt;0,E23,IF(F21-SUM(E22:E23)&gt;0,0,ABS(F21-SUM(E22:E23)))))</f>
        <v>0</v>
      </c>
      <c r="G22" s="332">
        <f t="shared" ref="G22:Y22" si="8">IF(G20&lt;=6,0,IF(G21-SUM(F22:F22)&lt;0,F23,IF(G21-SUM(F22:F23)&gt;0,0,ABS(G21-SUM(F22:F23)))))</f>
        <v>0</v>
      </c>
      <c r="H22" s="332">
        <f t="shared" si="8"/>
        <v>0</v>
      </c>
      <c r="I22" s="332">
        <f t="shared" si="8"/>
        <v>0</v>
      </c>
      <c r="J22" s="333">
        <f t="shared" si="8"/>
        <v>0</v>
      </c>
      <c r="K22" s="332">
        <f t="shared" si="8"/>
        <v>0</v>
      </c>
      <c r="L22" s="332" t="e">
        <f t="shared" si="8"/>
        <v>#REF!</v>
      </c>
      <c r="M22" s="332" t="e">
        <f t="shared" si="8"/>
        <v>#REF!</v>
      </c>
      <c r="N22" s="332" t="e">
        <f t="shared" si="8"/>
        <v>#REF!</v>
      </c>
      <c r="O22" s="332" t="e">
        <f t="shared" si="8"/>
        <v>#REF!</v>
      </c>
      <c r="P22" s="332" t="e">
        <f t="shared" si="8"/>
        <v>#REF!</v>
      </c>
      <c r="Q22" s="332" t="e">
        <f t="shared" si="8"/>
        <v>#REF!</v>
      </c>
      <c r="R22" s="332" t="e">
        <f t="shared" si="8"/>
        <v>#REF!</v>
      </c>
      <c r="S22" s="332" t="e">
        <f t="shared" si="8"/>
        <v>#REF!</v>
      </c>
      <c r="T22" s="332" t="e">
        <f t="shared" si="8"/>
        <v>#REF!</v>
      </c>
      <c r="U22" s="332" t="e">
        <f t="shared" si="8"/>
        <v>#REF!</v>
      </c>
      <c r="V22" s="332" t="e">
        <f t="shared" si="8"/>
        <v>#REF!</v>
      </c>
      <c r="W22" s="332" t="e">
        <f t="shared" si="8"/>
        <v>#REF!</v>
      </c>
      <c r="X22" s="332" t="e">
        <f t="shared" si="8"/>
        <v>#REF!</v>
      </c>
      <c r="Y22" s="332" t="e">
        <f t="shared" si="8"/>
        <v>#REF!</v>
      </c>
      <c r="Z22" s="346"/>
      <c r="AA22" s="346"/>
      <c r="AB22" s="346"/>
      <c r="AC22" s="346"/>
      <c r="AD22" s="346"/>
      <c r="AE22" s="346"/>
      <c r="AF22" s="346"/>
      <c r="AG22" s="346"/>
      <c r="AH22" s="346"/>
    </row>
    <row r="23" spans="2:34" s="328" customFormat="1" ht="14.25" hidden="1" outlineLevel="1">
      <c r="B23" s="334" t="s">
        <v>183</v>
      </c>
      <c r="D23" s="335"/>
      <c r="E23" s="569">
        <f t="shared" ref="E23:Y23" si="9">IF(E20&lt;=5,0,IF(E21-SUM(D22:D23)&lt;0,D24,IF(E21-SUM(D22:D24)&gt;0,0,ABS(E21-SUM(D22:D24)))))</f>
        <v>0</v>
      </c>
      <c r="F23" s="336">
        <f t="shared" si="9"/>
        <v>0</v>
      </c>
      <c r="G23" s="337">
        <f t="shared" si="9"/>
        <v>0</v>
      </c>
      <c r="H23" s="336">
        <f t="shared" si="9"/>
        <v>0</v>
      </c>
      <c r="I23" s="337">
        <f t="shared" si="9"/>
        <v>0</v>
      </c>
      <c r="J23" s="336">
        <f t="shared" si="9"/>
        <v>0</v>
      </c>
      <c r="K23" s="336" t="e">
        <f t="shared" si="9"/>
        <v>#REF!</v>
      </c>
      <c r="L23" s="336" t="e">
        <f t="shared" si="9"/>
        <v>#REF!</v>
      </c>
      <c r="M23" s="336" t="e">
        <f t="shared" si="9"/>
        <v>#REF!</v>
      </c>
      <c r="N23" s="336" t="e">
        <f t="shared" si="9"/>
        <v>#REF!</v>
      </c>
      <c r="O23" s="336" t="e">
        <f t="shared" si="9"/>
        <v>#REF!</v>
      </c>
      <c r="P23" s="336" t="e">
        <f t="shared" si="9"/>
        <v>#REF!</v>
      </c>
      <c r="Q23" s="336" t="e">
        <f t="shared" si="9"/>
        <v>#REF!</v>
      </c>
      <c r="R23" s="336" t="e">
        <f t="shared" si="9"/>
        <v>#REF!</v>
      </c>
      <c r="S23" s="336" t="e">
        <f t="shared" si="9"/>
        <v>#REF!</v>
      </c>
      <c r="T23" s="336" t="e">
        <f t="shared" si="9"/>
        <v>#REF!</v>
      </c>
      <c r="U23" s="336" t="e">
        <f t="shared" si="9"/>
        <v>#REF!</v>
      </c>
      <c r="V23" s="336" t="e">
        <f t="shared" si="9"/>
        <v>#REF!</v>
      </c>
      <c r="W23" s="336" t="e">
        <f t="shared" si="9"/>
        <v>#REF!</v>
      </c>
      <c r="X23" s="336" t="e">
        <f t="shared" si="9"/>
        <v>#REF!</v>
      </c>
      <c r="Y23" s="336" t="e">
        <f t="shared" si="9"/>
        <v>#REF!</v>
      </c>
      <c r="Z23" s="346"/>
      <c r="AA23" s="346"/>
      <c r="AB23" s="346"/>
      <c r="AC23" s="346"/>
      <c r="AD23" s="346"/>
      <c r="AE23" s="346"/>
      <c r="AF23" s="346"/>
      <c r="AG23" s="346"/>
      <c r="AH23" s="346"/>
    </row>
    <row r="24" spans="2:34" s="328" customFormat="1" ht="14.25" hidden="1" outlineLevel="1">
      <c r="B24" s="334" t="s">
        <v>184</v>
      </c>
      <c r="D24" s="335"/>
      <c r="E24" s="569">
        <f t="shared" ref="E24:Y24" si="10">IF(E20&lt;=4,0,IF(E21-SUM(D22:D24)&lt;0,D25,IF(E21-SUM(D22:D25)&gt;0,0,ABS(E21-SUM(D22:D25)))))</f>
        <v>0</v>
      </c>
      <c r="F24" s="336">
        <f t="shared" si="10"/>
        <v>0</v>
      </c>
      <c r="G24" s="336">
        <f t="shared" si="10"/>
        <v>0</v>
      </c>
      <c r="H24" s="336">
        <f t="shared" si="10"/>
        <v>0</v>
      </c>
      <c r="I24" s="336">
        <f t="shared" si="10"/>
        <v>0</v>
      </c>
      <c r="J24" s="336" t="e">
        <f t="shared" si="10"/>
        <v>#REF!</v>
      </c>
      <c r="K24" s="336" t="e">
        <f t="shared" si="10"/>
        <v>#REF!</v>
      </c>
      <c r="L24" s="336" t="e">
        <f t="shared" si="10"/>
        <v>#REF!</v>
      </c>
      <c r="M24" s="336" t="e">
        <f t="shared" si="10"/>
        <v>#REF!</v>
      </c>
      <c r="N24" s="336" t="e">
        <f t="shared" si="10"/>
        <v>#REF!</v>
      </c>
      <c r="O24" s="336" t="e">
        <f t="shared" si="10"/>
        <v>#REF!</v>
      </c>
      <c r="P24" s="336" t="e">
        <f t="shared" si="10"/>
        <v>#REF!</v>
      </c>
      <c r="Q24" s="336" t="e">
        <f t="shared" si="10"/>
        <v>#REF!</v>
      </c>
      <c r="R24" s="336" t="e">
        <f t="shared" si="10"/>
        <v>#REF!</v>
      </c>
      <c r="S24" s="336" t="e">
        <f t="shared" si="10"/>
        <v>#REF!</v>
      </c>
      <c r="T24" s="336" t="e">
        <f t="shared" si="10"/>
        <v>#REF!</v>
      </c>
      <c r="U24" s="336" t="e">
        <f t="shared" si="10"/>
        <v>#REF!</v>
      </c>
      <c r="V24" s="336" t="e">
        <f t="shared" si="10"/>
        <v>#REF!</v>
      </c>
      <c r="W24" s="336" t="e">
        <f t="shared" si="10"/>
        <v>#REF!</v>
      </c>
      <c r="X24" s="336" t="e">
        <f t="shared" si="10"/>
        <v>#REF!</v>
      </c>
      <c r="Y24" s="336" t="e">
        <f t="shared" si="10"/>
        <v>#REF!</v>
      </c>
      <c r="Z24" s="346"/>
      <c r="AA24" s="346"/>
      <c r="AB24" s="346"/>
      <c r="AC24" s="346"/>
      <c r="AD24" s="346"/>
      <c r="AE24" s="346"/>
      <c r="AF24" s="346"/>
      <c r="AG24" s="346"/>
      <c r="AH24" s="346"/>
    </row>
    <row r="25" spans="2:34" s="328" customFormat="1" ht="14.25" hidden="1" outlineLevel="1">
      <c r="B25" s="334" t="s">
        <v>185</v>
      </c>
      <c r="D25" s="335"/>
      <c r="E25" s="569">
        <f t="shared" ref="E25:Y25" si="11">IF(E20&lt;=3,0,IF(E21-SUM(D22:D25)&lt;0,D26,IF(E21-SUM(D22:D26)&gt;0,0,ABS(E21-SUM(D22:D26)))))</f>
        <v>0</v>
      </c>
      <c r="F25" s="336">
        <f t="shared" si="11"/>
        <v>0</v>
      </c>
      <c r="G25" s="336">
        <f t="shared" si="11"/>
        <v>0</v>
      </c>
      <c r="H25" s="336">
        <f t="shared" si="11"/>
        <v>0</v>
      </c>
      <c r="I25" s="336" t="e">
        <f t="shared" si="11"/>
        <v>#REF!</v>
      </c>
      <c r="J25" s="336" t="e">
        <f t="shared" si="11"/>
        <v>#REF!</v>
      </c>
      <c r="K25" s="336" t="e">
        <f t="shared" si="11"/>
        <v>#REF!</v>
      </c>
      <c r="L25" s="336" t="e">
        <f t="shared" si="11"/>
        <v>#REF!</v>
      </c>
      <c r="M25" s="336" t="e">
        <f t="shared" si="11"/>
        <v>#REF!</v>
      </c>
      <c r="N25" s="336" t="e">
        <f t="shared" si="11"/>
        <v>#REF!</v>
      </c>
      <c r="O25" s="336" t="e">
        <f t="shared" si="11"/>
        <v>#REF!</v>
      </c>
      <c r="P25" s="336" t="e">
        <f t="shared" si="11"/>
        <v>#REF!</v>
      </c>
      <c r="Q25" s="336" t="e">
        <f t="shared" si="11"/>
        <v>#REF!</v>
      </c>
      <c r="R25" s="336" t="e">
        <f t="shared" si="11"/>
        <v>#REF!</v>
      </c>
      <c r="S25" s="336" t="e">
        <f t="shared" si="11"/>
        <v>#REF!</v>
      </c>
      <c r="T25" s="336" t="e">
        <f t="shared" si="11"/>
        <v>#REF!</v>
      </c>
      <c r="U25" s="336" t="e">
        <f t="shared" si="11"/>
        <v>#REF!</v>
      </c>
      <c r="V25" s="336" t="e">
        <f t="shared" si="11"/>
        <v>#REF!</v>
      </c>
      <c r="W25" s="336" t="e">
        <f t="shared" si="11"/>
        <v>#REF!</v>
      </c>
      <c r="X25" s="336" t="e">
        <f t="shared" si="11"/>
        <v>#REF!</v>
      </c>
      <c r="Y25" s="336" t="e">
        <f t="shared" si="11"/>
        <v>#REF!</v>
      </c>
      <c r="Z25" s="346"/>
      <c r="AA25" s="346"/>
      <c r="AB25" s="346"/>
      <c r="AC25" s="346"/>
      <c r="AD25" s="346"/>
      <c r="AE25" s="346"/>
      <c r="AF25" s="346"/>
      <c r="AG25" s="346"/>
      <c r="AH25" s="346"/>
    </row>
    <row r="26" spans="2:34" s="328" customFormat="1" ht="14.25" hidden="1" outlineLevel="1">
      <c r="B26" s="334" t="s">
        <v>186</v>
      </c>
      <c r="D26" s="335"/>
      <c r="E26" s="569">
        <f t="shared" ref="E26:Y26" si="12">IF(E20&lt;=2,0,IF(E21-SUM(D22:D26)&lt;0,D27,IF(E21-SUM(D22:D27)&gt;0,0,ABS(E21-SUM(D22:D27)))))</f>
        <v>0</v>
      </c>
      <c r="F26" s="336">
        <f t="shared" si="12"/>
        <v>0</v>
      </c>
      <c r="G26" s="336">
        <f t="shared" si="12"/>
        <v>0</v>
      </c>
      <c r="H26" s="336" t="e">
        <f t="shared" si="12"/>
        <v>#REF!</v>
      </c>
      <c r="I26" s="336" t="e">
        <f t="shared" si="12"/>
        <v>#REF!</v>
      </c>
      <c r="J26" s="336" t="e">
        <f t="shared" si="12"/>
        <v>#REF!</v>
      </c>
      <c r="K26" s="336" t="e">
        <f t="shared" si="12"/>
        <v>#REF!</v>
      </c>
      <c r="L26" s="336" t="e">
        <f t="shared" si="12"/>
        <v>#REF!</v>
      </c>
      <c r="M26" s="336" t="e">
        <f t="shared" si="12"/>
        <v>#REF!</v>
      </c>
      <c r="N26" s="336" t="e">
        <f t="shared" si="12"/>
        <v>#REF!</v>
      </c>
      <c r="O26" s="336" t="e">
        <f t="shared" si="12"/>
        <v>#REF!</v>
      </c>
      <c r="P26" s="336" t="e">
        <f t="shared" si="12"/>
        <v>#REF!</v>
      </c>
      <c r="Q26" s="336" t="e">
        <f t="shared" si="12"/>
        <v>#REF!</v>
      </c>
      <c r="R26" s="336" t="e">
        <f t="shared" si="12"/>
        <v>#REF!</v>
      </c>
      <c r="S26" s="336" t="e">
        <f t="shared" si="12"/>
        <v>#REF!</v>
      </c>
      <c r="T26" s="336" t="e">
        <f t="shared" si="12"/>
        <v>#REF!</v>
      </c>
      <c r="U26" s="336" t="e">
        <f t="shared" si="12"/>
        <v>#REF!</v>
      </c>
      <c r="V26" s="336" t="e">
        <f t="shared" si="12"/>
        <v>#REF!</v>
      </c>
      <c r="W26" s="336" t="e">
        <f t="shared" si="12"/>
        <v>#REF!</v>
      </c>
      <c r="X26" s="336" t="e">
        <f t="shared" si="12"/>
        <v>#REF!</v>
      </c>
      <c r="Y26" s="336" t="e">
        <f t="shared" si="12"/>
        <v>#REF!</v>
      </c>
      <c r="Z26" s="346"/>
      <c r="AA26" s="346"/>
      <c r="AB26" s="346"/>
      <c r="AC26" s="346"/>
      <c r="AD26" s="346"/>
      <c r="AE26" s="346"/>
      <c r="AF26" s="346"/>
      <c r="AG26" s="346"/>
      <c r="AH26" s="346"/>
    </row>
    <row r="27" spans="2:34" s="328" customFormat="1" ht="14.25" hidden="1" outlineLevel="1">
      <c r="B27" s="334" t="s">
        <v>187</v>
      </c>
      <c r="D27" s="335"/>
      <c r="E27" s="569">
        <f t="shared" ref="E27:Y27" si="13">IF(E20&lt;=1,0,IF(E21-SUM(D22:D27)&lt;0,D28,IF(E21-SUM(D22:D28)&gt;0,0,ABS(E21-SUM(D22:D28)))))</f>
        <v>0</v>
      </c>
      <c r="F27" s="336">
        <f t="shared" si="13"/>
        <v>0</v>
      </c>
      <c r="G27" s="336" t="e">
        <f t="shared" si="13"/>
        <v>#REF!</v>
      </c>
      <c r="H27" s="336" t="e">
        <f t="shared" si="13"/>
        <v>#REF!</v>
      </c>
      <c r="I27" s="336" t="e">
        <f t="shared" si="13"/>
        <v>#REF!</v>
      </c>
      <c r="J27" s="336" t="e">
        <f t="shared" si="13"/>
        <v>#REF!</v>
      </c>
      <c r="K27" s="336" t="e">
        <f t="shared" si="13"/>
        <v>#REF!</v>
      </c>
      <c r="L27" s="336" t="e">
        <f t="shared" si="13"/>
        <v>#REF!</v>
      </c>
      <c r="M27" s="336" t="e">
        <f t="shared" si="13"/>
        <v>#REF!</v>
      </c>
      <c r="N27" s="336" t="e">
        <f t="shared" si="13"/>
        <v>#REF!</v>
      </c>
      <c r="O27" s="336" t="e">
        <f t="shared" si="13"/>
        <v>#REF!</v>
      </c>
      <c r="P27" s="336" t="e">
        <f t="shared" si="13"/>
        <v>#REF!</v>
      </c>
      <c r="Q27" s="336" t="e">
        <f t="shared" si="13"/>
        <v>#REF!</v>
      </c>
      <c r="R27" s="336" t="e">
        <f t="shared" si="13"/>
        <v>#REF!</v>
      </c>
      <c r="S27" s="336" t="e">
        <f t="shared" si="13"/>
        <v>#REF!</v>
      </c>
      <c r="T27" s="336" t="e">
        <f t="shared" si="13"/>
        <v>#REF!</v>
      </c>
      <c r="U27" s="336" t="e">
        <f t="shared" si="13"/>
        <v>#REF!</v>
      </c>
      <c r="V27" s="336" t="e">
        <f t="shared" si="13"/>
        <v>#REF!</v>
      </c>
      <c r="W27" s="336" t="e">
        <f t="shared" si="13"/>
        <v>#REF!</v>
      </c>
      <c r="X27" s="336" t="e">
        <f t="shared" si="13"/>
        <v>#REF!</v>
      </c>
      <c r="Y27" s="336" t="e">
        <f t="shared" si="13"/>
        <v>#REF!</v>
      </c>
      <c r="Z27" s="346"/>
      <c r="AA27" s="346"/>
      <c r="AB27" s="346"/>
      <c r="AC27" s="346"/>
      <c r="AD27" s="346"/>
      <c r="AE27" s="346"/>
      <c r="AF27" s="346"/>
      <c r="AG27" s="346"/>
      <c r="AH27" s="346"/>
    </row>
    <row r="28" spans="2:34" s="328" customFormat="1" ht="15" hidden="1" outlineLevel="1" thickBot="1">
      <c r="B28" s="338" t="s">
        <v>188</v>
      </c>
      <c r="C28" s="339"/>
      <c r="D28" s="340"/>
      <c r="E28" s="570">
        <f t="shared" ref="E28:Y28" si="14">IF(E21&lt;0,ABS(E21),0)</f>
        <v>0</v>
      </c>
      <c r="F28" s="341" t="e">
        <f t="shared" si="14"/>
        <v>#REF!</v>
      </c>
      <c r="G28" s="341" t="e">
        <f t="shared" si="14"/>
        <v>#REF!</v>
      </c>
      <c r="H28" s="341" t="e">
        <f t="shared" si="14"/>
        <v>#REF!</v>
      </c>
      <c r="I28" s="341" t="e">
        <f t="shared" si="14"/>
        <v>#REF!</v>
      </c>
      <c r="J28" s="341" t="e">
        <f t="shared" si="14"/>
        <v>#REF!</v>
      </c>
      <c r="K28" s="341" t="e">
        <f t="shared" si="14"/>
        <v>#REF!</v>
      </c>
      <c r="L28" s="341" t="e">
        <f t="shared" si="14"/>
        <v>#REF!</v>
      </c>
      <c r="M28" s="341" t="e">
        <f t="shared" si="14"/>
        <v>#REF!</v>
      </c>
      <c r="N28" s="341" t="e">
        <f t="shared" si="14"/>
        <v>#REF!</v>
      </c>
      <c r="O28" s="341" t="e">
        <f t="shared" si="14"/>
        <v>#REF!</v>
      </c>
      <c r="P28" s="341" t="e">
        <f t="shared" si="14"/>
        <v>#REF!</v>
      </c>
      <c r="Q28" s="341" t="e">
        <f t="shared" si="14"/>
        <v>#REF!</v>
      </c>
      <c r="R28" s="341" t="e">
        <f t="shared" si="14"/>
        <v>#REF!</v>
      </c>
      <c r="S28" s="341" t="e">
        <f t="shared" si="14"/>
        <v>#REF!</v>
      </c>
      <c r="T28" s="341" t="e">
        <f t="shared" si="14"/>
        <v>#REF!</v>
      </c>
      <c r="U28" s="341" t="e">
        <f t="shared" si="14"/>
        <v>#REF!</v>
      </c>
      <c r="V28" s="341" t="e">
        <f t="shared" si="14"/>
        <v>#REF!</v>
      </c>
      <c r="W28" s="341" t="e">
        <f t="shared" si="14"/>
        <v>#REF!</v>
      </c>
      <c r="X28" s="341" t="e">
        <f t="shared" si="14"/>
        <v>#REF!</v>
      </c>
      <c r="Y28" s="341" t="e">
        <f t="shared" si="14"/>
        <v>#REF!</v>
      </c>
      <c r="Z28" s="346"/>
      <c r="AA28" s="346"/>
      <c r="AB28" s="346"/>
      <c r="AC28" s="346"/>
      <c r="AD28" s="346"/>
      <c r="AE28" s="346"/>
      <c r="AF28" s="346"/>
      <c r="AG28" s="346"/>
      <c r="AH28" s="346"/>
    </row>
    <row r="29" spans="2:34" s="328" customFormat="1" ht="15.75" hidden="1" outlineLevel="1" thickTop="1" thickBot="1">
      <c r="B29" s="338" t="s">
        <v>189</v>
      </c>
      <c r="D29" s="340"/>
      <c r="E29" s="571">
        <f>IF(E21-SUM(C22:C28)&lt;0,0,E21-SUM(C22:C28))</f>
        <v>0</v>
      </c>
      <c r="F29" s="367" t="e">
        <f t="shared" ref="F29:Y29" si="15">IF(F21-SUM(E22:E28)&lt;0,0,F21-SUM(E22:E28))</f>
        <v>#REF!</v>
      </c>
      <c r="G29" s="368" t="e">
        <f t="shared" si="15"/>
        <v>#REF!</v>
      </c>
      <c r="H29" s="368" t="e">
        <f t="shared" si="15"/>
        <v>#REF!</v>
      </c>
      <c r="I29" s="368" t="e">
        <f t="shared" si="15"/>
        <v>#REF!</v>
      </c>
      <c r="J29" s="369" t="e">
        <f t="shared" si="15"/>
        <v>#REF!</v>
      </c>
      <c r="K29" s="370" t="e">
        <f t="shared" si="15"/>
        <v>#REF!</v>
      </c>
      <c r="L29" s="367" t="e">
        <f t="shared" si="15"/>
        <v>#REF!</v>
      </c>
      <c r="M29" s="369" t="e">
        <f t="shared" si="15"/>
        <v>#REF!</v>
      </c>
      <c r="N29" s="369" t="e">
        <f t="shared" si="15"/>
        <v>#REF!</v>
      </c>
      <c r="O29" s="369" t="e">
        <f t="shared" si="15"/>
        <v>#REF!</v>
      </c>
      <c r="P29" s="369" t="e">
        <f t="shared" si="15"/>
        <v>#REF!</v>
      </c>
      <c r="Q29" s="369" t="e">
        <f t="shared" si="15"/>
        <v>#REF!</v>
      </c>
      <c r="R29" s="369" t="e">
        <f t="shared" si="15"/>
        <v>#REF!</v>
      </c>
      <c r="S29" s="369" t="e">
        <f t="shared" si="15"/>
        <v>#REF!</v>
      </c>
      <c r="T29" s="369" t="e">
        <f t="shared" si="15"/>
        <v>#REF!</v>
      </c>
      <c r="U29" s="369" t="e">
        <f t="shared" si="15"/>
        <v>#REF!</v>
      </c>
      <c r="V29" s="369" t="e">
        <f t="shared" si="15"/>
        <v>#REF!</v>
      </c>
      <c r="W29" s="369" t="e">
        <f t="shared" si="15"/>
        <v>#REF!</v>
      </c>
      <c r="X29" s="369" t="e">
        <f t="shared" si="15"/>
        <v>#REF!</v>
      </c>
      <c r="Y29" s="369" t="e">
        <f t="shared" si="15"/>
        <v>#REF!</v>
      </c>
      <c r="Z29" s="346"/>
      <c r="AA29" s="346"/>
      <c r="AB29" s="346"/>
      <c r="AC29" s="346"/>
      <c r="AD29" s="346"/>
      <c r="AE29" s="346"/>
      <c r="AF29" s="346"/>
      <c r="AG29" s="346"/>
      <c r="AH29" s="346"/>
    </row>
    <row r="30" spans="2:34" s="328" customFormat="1" ht="15" hidden="1" outlineLevel="1" thickTop="1">
      <c r="B30" s="342" t="s">
        <v>356</v>
      </c>
      <c r="C30" s="343">
        <f>C15</f>
        <v>0.4</v>
      </c>
      <c r="D30" s="572"/>
      <c r="E30" s="573">
        <f t="shared" ref="E30:Y30" si="16">E29*$C$30</f>
        <v>0</v>
      </c>
      <c r="F30" s="344" t="e">
        <f t="shared" si="16"/>
        <v>#REF!</v>
      </c>
      <c r="G30" s="344" t="e">
        <f t="shared" si="16"/>
        <v>#REF!</v>
      </c>
      <c r="H30" s="344" t="e">
        <f t="shared" si="16"/>
        <v>#REF!</v>
      </c>
      <c r="I30" s="344" t="e">
        <f t="shared" si="16"/>
        <v>#REF!</v>
      </c>
      <c r="J30" s="344" t="e">
        <f t="shared" si="16"/>
        <v>#REF!</v>
      </c>
      <c r="K30" s="344" t="e">
        <f t="shared" si="16"/>
        <v>#REF!</v>
      </c>
      <c r="L30" s="344" t="e">
        <f t="shared" si="16"/>
        <v>#REF!</v>
      </c>
      <c r="M30" s="344" t="e">
        <f t="shared" si="16"/>
        <v>#REF!</v>
      </c>
      <c r="N30" s="344" t="e">
        <f t="shared" si="16"/>
        <v>#REF!</v>
      </c>
      <c r="O30" s="344" t="e">
        <f t="shared" si="16"/>
        <v>#REF!</v>
      </c>
      <c r="P30" s="344" t="e">
        <f t="shared" si="16"/>
        <v>#REF!</v>
      </c>
      <c r="Q30" s="344" t="e">
        <f t="shared" si="16"/>
        <v>#REF!</v>
      </c>
      <c r="R30" s="344" t="e">
        <f t="shared" si="16"/>
        <v>#REF!</v>
      </c>
      <c r="S30" s="344" t="e">
        <f t="shared" si="16"/>
        <v>#REF!</v>
      </c>
      <c r="T30" s="344" t="e">
        <f t="shared" si="16"/>
        <v>#REF!</v>
      </c>
      <c r="U30" s="344" t="e">
        <f t="shared" si="16"/>
        <v>#REF!</v>
      </c>
      <c r="V30" s="344" t="e">
        <f t="shared" si="16"/>
        <v>#REF!</v>
      </c>
      <c r="W30" s="344" t="e">
        <f t="shared" si="16"/>
        <v>#REF!</v>
      </c>
      <c r="X30" s="344" t="e">
        <f t="shared" si="16"/>
        <v>#REF!</v>
      </c>
      <c r="Y30" s="344" t="e">
        <f t="shared" si="16"/>
        <v>#REF!</v>
      </c>
      <c r="Z30" s="346"/>
      <c r="AA30" s="346"/>
      <c r="AB30" s="346"/>
      <c r="AC30" s="346"/>
      <c r="AD30" s="346"/>
      <c r="AE30" s="346"/>
      <c r="AF30" s="346"/>
      <c r="AG30" s="346"/>
      <c r="AH30" s="346"/>
    </row>
    <row r="31" spans="2:34" s="346" customFormat="1" hidden="1" outlineLevel="1"/>
    <row r="32" spans="2:34" s="353" customFormat="1" ht="14.25" customHeight="1" collapsed="1">
      <c r="B32" s="352"/>
      <c r="D32" s="358"/>
      <c r="E32" s="358"/>
      <c r="F32" s="358"/>
      <c r="G32" s="358"/>
      <c r="H32" s="358"/>
      <c r="I32" s="358"/>
      <c r="J32" s="358"/>
      <c r="K32" s="358"/>
      <c r="L32" s="358"/>
      <c r="M32" s="358"/>
      <c r="N32" s="358"/>
      <c r="O32" s="358"/>
      <c r="P32" s="358"/>
      <c r="Q32" s="358"/>
      <c r="R32" s="358"/>
      <c r="S32" s="358"/>
      <c r="T32" s="358"/>
      <c r="U32" s="358"/>
      <c r="V32" s="358"/>
      <c r="W32" s="358"/>
      <c r="X32" s="358"/>
      <c r="Y32" s="358"/>
    </row>
    <row r="33" spans="1:25" s="346" customFormat="1">
      <c r="A33" s="347" t="s">
        <v>190</v>
      </c>
    </row>
    <row r="34" spans="1:25" s="316" customFormat="1">
      <c r="A34" s="353"/>
      <c r="B34" s="548"/>
      <c r="C34" s="345"/>
      <c r="D34" s="318" t="s">
        <v>33</v>
      </c>
      <c r="E34" s="318"/>
      <c r="F34" s="319" t="s">
        <v>352</v>
      </c>
      <c r="G34" s="319" t="s">
        <v>353</v>
      </c>
      <c r="H34" s="319" t="s">
        <v>167</v>
      </c>
      <c r="I34" s="319" t="s">
        <v>168</v>
      </c>
      <c r="J34" s="319" t="s">
        <v>169</v>
      </c>
      <c r="K34" s="319" t="s">
        <v>170</v>
      </c>
      <c r="L34" s="319" t="s">
        <v>171</v>
      </c>
      <c r="M34" s="319" t="s">
        <v>172</v>
      </c>
      <c r="N34" s="319" t="s">
        <v>173</v>
      </c>
      <c r="O34" s="319" t="s">
        <v>236</v>
      </c>
      <c r="P34" s="319" t="s">
        <v>334</v>
      </c>
      <c r="Q34" s="319" t="s">
        <v>335</v>
      </c>
      <c r="R34" s="319" t="s">
        <v>336</v>
      </c>
      <c r="S34" s="319" t="s">
        <v>337</v>
      </c>
      <c r="T34" s="319" t="s">
        <v>338</v>
      </c>
      <c r="U34" s="319" t="s">
        <v>339</v>
      </c>
      <c r="V34" s="319" t="s">
        <v>340</v>
      </c>
      <c r="W34" s="319" t="s">
        <v>341</v>
      </c>
      <c r="X34" s="319" t="s">
        <v>342</v>
      </c>
      <c r="Y34" s="319" t="s">
        <v>235</v>
      </c>
    </row>
    <row r="35" spans="1:25" s="320" customFormat="1" ht="11.25">
      <c r="A35" s="362"/>
      <c r="B35" s="401"/>
      <c r="C35" s="324"/>
      <c r="D35" s="322"/>
      <c r="E35" s="574"/>
      <c r="F35" s="323">
        <f t="shared" ref="F35:Y35" si="17">F5</f>
        <v>1</v>
      </c>
      <c r="G35" s="323">
        <f t="shared" si="17"/>
        <v>2</v>
      </c>
      <c r="H35" s="323">
        <f t="shared" si="17"/>
        <v>3</v>
      </c>
      <c r="I35" s="323">
        <f t="shared" si="17"/>
        <v>4</v>
      </c>
      <c r="J35" s="323">
        <f t="shared" si="17"/>
        <v>5</v>
      </c>
      <c r="K35" s="323">
        <f t="shared" si="17"/>
        <v>6</v>
      </c>
      <c r="L35" s="323">
        <f t="shared" si="17"/>
        <v>7</v>
      </c>
      <c r="M35" s="323">
        <f t="shared" si="17"/>
        <v>8</v>
      </c>
      <c r="N35" s="323">
        <f t="shared" si="17"/>
        <v>9</v>
      </c>
      <c r="O35" s="323">
        <f t="shared" si="17"/>
        <v>10</v>
      </c>
      <c r="P35" s="323">
        <f t="shared" si="17"/>
        <v>11</v>
      </c>
      <c r="Q35" s="323">
        <f t="shared" si="17"/>
        <v>12</v>
      </c>
      <c r="R35" s="323">
        <f t="shared" si="17"/>
        <v>13</v>
      </c>
      <c r="S35" s="323">
        <f t="shared" si="17"/>
        <v>14</v>
      </c>
      <c r="T35" s="323">
        <f t="shared" si="17"/>
        <v>15</v>
      </c>
      <c r="U35" s="323">
        <f t="shared" si="17"/>
        <v>16</v>
      </c>
      <c r="V35" s="323">
        <f t="shared" si="17"/>
        <v>17</v>
      </c>
      <c r="W35" s="323">
        <f t="shared" si="17"/>
        <v>18</v>
      </c>
      <c r="X35" s="323">
        <f t="shared" si="17"/>
        <v>19</v>
      </c>
      <c r="Y35" s="323">
        <f t="shared" si="17"/>
        <v>20</v>
      </c>
    </row>
    <row r="36" spans="1:25" s="346" customFormat="1">
      <c r="A36" s="347"/>
      <c r="B36" s="549" t="s">
        <v>357</v>
      </c>
      <c r="C36" s="348"/>
      <c r="D36" s="563" t="e">
        <f t="shared" ref="D36:D41" si="18">SUM(F36:Y36)</f>
        <v>#REF!</v>
      </c>
      <c r="E36" s="561"/>
      <c r="F36" s="372" t="e">
        <f t="shared" ref="F36:T36" si="19">SUM(F37:F38)</f>
        <v>#REF!</v>
      </c>
      <c r="G36" s="372" t="e">
        <f t="shared" si="19"/>
        <v>#REF!</v>
      </c>
      <c r="H36" s="372" t="e">
        <f t="shared" si="19"/>
        <v>#REF!</v>
      </c>
      <c r="I36" s="372" t="e">
        <f t="shared" si="19"/>
        <v>#REF!</v>
      </c>
      <c r="J36" s="372" t="e">
        <f t="shared" si="19"/>
        <v>#REF!</v>
      </c>
      <c r="K36" s="372" t="e">
        <f t="shared" si="19"/>
        <v>#REF!</v>
      </c>
      <c r="L36" s="372" t="e">
        <f t="shared" si="19"/>
        <v>#REF!</v>
      </c>
      <c r="M36" s="372" t="e">
        <f t="shared" si="19"/>
        <v>#REF!</v>
      </c>
      <c r="N36" s="372" t="e">
        <f t="shared" si="19"/>
        <v>#REF!</v>
      </c>
      <c r="O36" s="372" t="e">
        <f t="shared" si="19"/>
        <v>#REF!</v>
      </c>
      <c r="P36" s="372" t="e">
        <f t="shared" si="19"/>
        <v>#REF!</v>
      </c>
      <c r="Q36" s="372" t="e">
        <f t="shared" si="19"/>
        <v>#REF!</v>
      </c>
      <c r="R36" s="372" t="e">
        <f t="shared" si="19"/>
        <v>#REF!</v>
      </c>
      <c r="S36" s="372" t="e">
        <f t="shared" si="19"/>
        <v>#REF!</v>
      </c>
      <c r="T36" s="372" t="e">
        <f t="shared" si="19"/>
        <v>#REF!</v>
      </c>
      <c r="U36" s="372" t="e">
        <f>SUM(U37:U38)</f>
        <v>#REF!</v>
      </c>
      <c r="V36" s="372" t="e">
        <f>SUM(V37:V38)</f>
        <v>#REF!</v>
      </c>
      <c r="W36" s="372" t="e">
        <f>SUM(W37:W38)</f>
        <v>#REF!</v>
      </c>
      <c r="X36" s="372" t="e">
        <f>SUM(X37:X38)</f>
        <v>#REF!</v>
      </c>
      <c r="Y36" s="372" t="e">
        <f>SUM(Y37:Y38)</f>
        <v>#REF!</v>
      </c>
    </row>
    <row r="37" spans="1:25" s="346" customFormat="1">
      <c r="A37" s="347"/>
      <c r="B37" s="418" t="s">
        <v>358</v>
      </c>
      <c r="C37" s="349"/>
      <c r="D37" s="563" t="e">
        <f t="shared" si="18"/>
        <v>#REF!</v>
      </c>
      <c r="E37" s="563"/>
      <c r="F37" s="373" t="e">
        <f t="shared" ref="F37:T37" si="20">IF(F16&lt;0,0,F16)</f>
        <v>#REF!</v>
      </c>
      <c r="G37" s="373" t="e">
        <f t="shared" si="20"/>
        <v>#REF!</v>
      </c>
      <c r="H37" s="373" t="e">
        <f t="shared" si="20"/>
        <v>#REF!</v>
      </c>
      <c r="I37" s="373" t="e">
        <f t="shared" si="20"/>
        <v>#REF!</v>
      </c>
      <c r="J37" s="373" t="e">
        <f t="shared" si="20"/>
        <v>#REF!</v>
      </c>
      <c r="K37" s="373" t="e">
        <f t="shared" si="20"/>
        <v>#REF!</v>
      </c>
      <c r="L37" s="373" t="e">
        <f t="shared" si="20"/>
        <v>#REF!</v>
      </c>
      <c r="M37" s="373" t="e">
        <f t="shared" si="20"/>
        <v>#REF!</v>
      </c>
      <c r="N37" s="373" t="e">
        <f t="shared" si="20"/>
        <v>#REF!</v>
      </c>
      <c r="O37" s="373" t="e">
        <f t="shared" si="20"/>
        <v>#REF!</v>
      </c>
      <c r="P37" s="373" t="e">
        <f t="shared" si="20"/>
        <v>#REF!</v>
      </c>
      <c r="Q37" s="373" t="e">
        <f t="shared" si="20"/>
        <v>#REF!</v>
      </c>
      <c r="R37" s="373" t="e">
        <f t="shared" si="20"/>
        <v>#REF!</v>
      </c>
      <c r="S37" s="373" t="e">
        <f t="shared" si="20"/>
        <v>#REF!</v>
      </c>
      <c r="T37" s="373" t="e">
        <f t="shared" si="20"/>
        <v>#REF!</v>
      </c>
      <c r="U37" s="373" t="e">
        <f>IF(U16&lt;0,0,U16)</f>
        <v>#REF!</v>
      </c>
      <c r="V37" s="373" t="e">
        <f>IF(V16&lt;0,0,V16)</f>
        <v>#REF!</v>
      </c>
      <c r="W37" s="373" t="e">
        <f>IF(W16&lt;0,0,W16)</f>
        <v>#REF!</v>
      </c>
      <c r="X37" s="373" t="e">
        <f>IF(X16&lt;0,0,X16)</f>
        <v>#REF!</v>
      </c>
      <c r="Y37" s="373" t="e">
        <f>IF(Y16&lt;0,0,Y16)</f>
        <v>#REF!</v>
      </c>
    </row>
    <row r="38" spans="1:25" s="346" customFormat="1">
      <c r="A38" s="347"/>
      <c r="B38" s="418" t="s">
        <v>191</v>
      </c>
      <c r="C38" s="349"/>
      <c r="D38" s="563" t="e">
        <f t="shared" si="18"/>
        <v>#REF!</v>
      </c>
      <c r="E38" s="563"/>
      <c r="F38" s="373" t="e">
        <f t="shared" ref="F38:T38" si="21">SUM(F39:F41)</f>
        <v>#REF!</v>
      </c>
      <c r="G38" s="373" t="e">
        <f t="shared" si="21"/>
        <v>#REF!</v>
      </c>
      <c r="H38" s="373" t="e">
        <f t="shared" si="21"/>
        <v>#REF!</v>
      </c>
      <c r="I38" s="373" t="e">
        <f t="shared" si="21"/>
        <v>#REF!</v>
      </c>
      <c r="J38" s="373" t="e">
        <f t="shared" si="21"/>
        <v>#REF!</v>
      </c>
      <c r="K38" s="373" t="e">
        <f t="shared" si="21"/>
        <v>#REF!</v>
      </c>
      <c r="L38" s="373" t="e">
        <f t="shared" si="21"/>
        <v>#REF!</v>
      </c>
      <c r="M38" s="373" t="e">
        <f t="shared" si="21"/>
        <v>#REF!</v>
      </c>
      <c r="N38" s="373" t="e">
        <f t="shared" si="21"/>
        <v>#REF!</v>
      </c>
      <c r="O38" s="373" t="e">
        <f t="shared" si="21"/>
        <v>#REF!</v>
      </c>
      <c r="P38" s="373" t="e">
        <f t="shared" si="21"/>
        <v>#REF!</v>
      </c>
      <c r="Q38" s="373" t="e">
        <f t="shared" si="21"/>
        <v>#REF!</v>
      </c>
      <c r="R38" s="373" t="e">
        <f t="shared" si="21"/>
        <v>#REF!</v>
      </c>
      <c r="S38" s="373" t="e">
        <f t="shared" si="21"/>
        <v>#REF!</v>
      </c>
      <c r="T38" s="373" t="e">
        <f t="shared" si="21"/>
        <v>#REF!</v>
      </c>
      <c r="U38" s="373" t="e">
        <f>SUM(U39:U41)</f>
        <v>#REF!</v>
      </c>
      <c r="V38" s="373" t="e">
        <f>SUM(V39:V41)</f>
        <v>#REF!</v>
      </c>
      <c r="W38" s="373" t="e">
        <f>SUM(W39:W41)</f>
        <v>#REF!</v>
      </c>
      <c r="X38" s="373" t="e">
        <f>SUM(X39:X41)</f>
        <v>#REF!</v>
      </c>
      <c r="Y38" s="373" t="e">
        <f>SUM(Y39:Y41)</f>
        <v>#REF!</v>
      </c>
    </row>
    <row r="39" spans="1:25" s="346" customFormat="1" outlineLevel="1">
      <c r="A39" s="347"/>
      <c r="B39" s="418"/>
      <c r="C39" s="575" t="s">
        <v>381</v>
      </c>
      <c r="D39" s="563" t="e">
        <f t="shared" si="18"/>
        <v>#REF!</v>
      </c>
      <c r="E39" s="563"/>
      <c r="F39" s="373" t="e">
        <f>#REF!</f>
        <v>#REF!</v>
      </c>
      <c r="G39" s="373" t="e">
        <f>#REF!</f>
        <v>#REF!</v>
      </c>
      <c r="H39" s="373" t="e">
        <f>#REF!</f>
        <v>#REF!</v>
      </c>
      <c r="I39" s="373" t="e">
        <f>#REF!</f>
        <v>#REF!</v>
      </c>
      <c r="J39" s="373" t="e">
        <f>#REF!</f>
        <v>#REF!</v>
      </c>
      <c r="K39" s="373" t="e">
        <f>#REF!</f>
        <v>#REF!</v>
      </c>
      <c r="L39" s="373" t="e">
        <f>#REF!</f>
        <v>#REF!</v>
      </c>
      <c r="M39" s="373" t="e">
        <f>#REF!</f>
        <v>#REF!</v>
      </c>
      <c r="N39" s="373" t="e">
        <f>#REF!</f>
        <v>#REF!</v>
      </c>
      <c r="O39" s="373" t="e">
        <f>#REF!</f>
        <v>#REF!</v>
      </c>
      <c r="P39" s="373" t="e">
        <f>#REF!</f>
        <v>#REF!</v>
      </c>
      <c r="Q39" s="373" t="e">
        <f>#REF!</f>
        <v>#REF!</v>
      </c>
      <c r="R39" s="373" t="e">
        <f>#REF!</f>
        <v>#REF!</v>
      </c>
      <c r="S39" s="373" t="e">
        <f>#REF!</f>
        <v>#REF!</v>
      </c>
      <c r="T39" s="373" t="e">
        <f>#REF!</f>
        <v>#REF!</v>
      </c>
      <c r="U39" s="373" t="e">
        <f>#REF!</f>
        <v>#REF!</v>
      </c>
      <c r="V39" s="373" t="e">
        <f>#REF!</f>
        <v>#REF!</v>
      </c>
      <c r="W39" s="373" t="e">
        <f>#REF!</f>
        <v>#REF!</v>
      </c>
      <c r="X39" s="373" t="e">
        <f>#REF!</f>
        <v>#REF!</v>
      </c>
      <c r="Y39" s="373" t="e">
        <f>#REF!</f>
        <v>#REF!</v>
      </c>
    </row>
    <row r="40" spans="1:25" s="346" customFormat="1" outlineLevel="1">
      <c r="A40" s="347"/>
      <c r="B40" s="418"/>
      <c r="C40" s="575" t="s">
        <v>382</v>
      </c>
      <c r="D40" s="563" t="e">
        <f t="shared" si="18"/>
        <v>#REF!</v>
      </c>
      <c r="E40" s="563"/>
      <c r="F40" s="373" t="e">
        <f>#REF!</f>
        <v>#REF!</v>
      </c>
      <c r="G40" s="373" t="e">
        <f>#REF!</f>
        <v>#REF!</v>
      </c>
      <c r="H40" s="373" t="e">
        <f>#REF!</f>
        <v>#REF!</v>
      </c>
      <c r="I40" s="373" t="e">
        <f>#REF!</f>
        <v>#REF!</v>
      </c>
      <c r="J40" s="373" t="e">
        <f>#REF!</f>
        <v>#REF!</v>
      </c>
      <c r="K40" s="373" t="e">
        <f>#REF!</f>
        <v>#REF!</v>
      </c>
      <c r="L40" s="373" t="e">
        <f>#REF!</f>
        <v>#REF!</v>
      </c>
      <c r="M40" s="373" t="e">
        <f>#REF!</f>
        <v>#REF!</v>
      </c>
      <c r="N40" s="373" t="e">
        <f>#REF!</f>
        <v>#REF!</v>
      </c>
      <c r="O40" s="373" t="e">
        <f>#REF!</f>
        <v>#REF!</v>
      </c>
      <c r="P40" s="373" t="e">
        <f>#REF!</f>
        <v>#REF!</v>
      </c>
      <c r="Q40" s="373" t="e">
        <f>#REF!</f>
        <v>#REF!</v>
      </c>
      <c r="R40" s="373" t="e">
        <f>#REF!</f>
        <v>#REF!</v>
      </c>
      <c r="S40" s="373" t="e">
        <f>#REF!</f>
        <v>#REF!</v>
      </c>
      <c r="T40" s="373" t="e">
        <f>#REF!</f>
        <v>#REF!</v>
      </c>
      <c r="U40" s="373" t="e">
        <f>#REF!</f>
        <v>#REF!</v>
      </c>
      <c r="V40" s="373" t="e">
        <f>#REF!</f>
        <v>#REF!</v>
      </c>
      <c r="W40" s="373" t="e">
        <f>#REF!</f>
        <v>#REF!</v>
      </c>
      <c r="X40" s="373" t="e">
        <f>#REF!</f>
        <v>#REF!</v>
      </c>
      <c r="Y40" s="373" t="e">
        <f>#REF!</f>
        <v>#REF!</v>
      </c>
    </row>
    <row r="41" spans="1:25" s="346" customFormat="1" outlineLevel="1">
      <c r="A41" s="347"/>
      <c r="B41" s="418"/>
      <c r="C41" s="575" t="s">
        <v>378</v>
      </c>
      <c r="D41" s="563" t="e">
        <f t="shared" si="18"/>
        <v>#REF!</v>
      </c>
      <c r="E41" s="563"/>
      <c r="F41" s="373" t="e">
        <f>#REF!</f>
        <v>#REF!</v>
      </c>
      <c r="G41" s="373" t="e">
        <f>#REF!</f>
        <v>#REF!</v>
      </c>
      <c r="H41" s="373" t="e">
        <f>#REF!</f>
        <v>#REF!</v>
      </c>
      <c r="I41" s="373" t="e">
        <f>#REF!</f>
        <v>#REF!</v>
      </c>
      <c r="J41" s="373" t="e">
        <f>#REF!</f>
        <v>#REF!</v>
      </c>
      <c r="K41" s="373" t="e">
        <f>#REF!</f>
        <v>#REF!</v>
      </c>
      <c r="L41" s="373" t="e">
        <f>#REF!</f>
        <v>#REF!</v>
      </c>
      <c r="M41" s="373" t="e">
        <f>#REF!</f>
        <v>#REF!</v>
      </c>
      <c r="N41" s="373" t="e">
        <f>#REF!</f>
        <v>#REF!</v>
      </c>
      <c r="O41" s="373" t="e">
        <f>#REF!</f>
        <v>#REF!</v>
      </c>
      <c r="P41" s="373" t="e">
        <f>#REF!</f>
        <v>#REF!</v>
      </c>
      <c r="Q41" s="373" t="e">
        <f>#REF!</f>
        <v>#REF!</v>
      </c>
      <c r="R41" s="373" t="e">
        <f>#REF!</f>
        <v>#REF!</v>
      </c>
      <c r="S41" s="373" t="e">
        <f>#REF!</f>
        <v>#REF!</v>
      </c>
      <c r="T41" s="373" t="e">
        <f>#REF!</f>
        <v>#REF!</v>
      </c>
      <c r="U41" s="373" t="e">
        <f>#REF!</f>
        <v>#REF!</v>
      </c>
      <c r="V41" s="373" t="e">
        <f>#REF!</f>
        <v>#REF!</v>
      </c>
      <c r="W41" s="373" t="e">
        <f>#REF!</f>
        <v>#REF!</v>
      </c>
      <c r="X41" s="373" t="e">
        <f>#REF!</f>
        <v>#REF!</v>
      </c>
      <c r="Y41" s="373" t="e">
        <f>#REF!</f>
        <v>#REF!</v>
      </c>
    </row>
    <row r="42" spans="1:25" s="346" customFormat="1">
      <c r="A42" s="347"/>
      <c r="B42" s="550"/>
      <c r="C42" s="350"/>
      <c r="D42" s="374"/>
      <c r="E42" s="374"/>
      <c r="F42" s="375"/>
      <c r="G42" s="375"/>
      <c r="H42" s="375"/>
      <c r="I42" s="375"/>
      <c r="J42" s="375"/>
      <c r="K42" s="375"/>
      <c r="L42" s="375"/>
      <c r="M42" s="375"/>
      <c r="N42" s="375"/>
      <c r="O42" s="375"/>
      <c r="P42" s="375"/>
      <c r="Q42" s="375"/>
      <c r="R42" s="375"/>
      <c r="S42" s="375"/>
      <c r="T42" s="375"/>
      <c r="U42" s="375"/>
      <c r="V42" s="375"/>
      <c r="W42" s="375"/>
      <c r="X42" s="375"/>
      <c r="Y42" s="375"/>
    </row>
    <row r="43" spans="1:25" s="346" customFormat="1">
      <c r="A43" s="347"/>
      <c r="B43" s="549" t="s">
        <v>359</v>
      </c>
      <c r="C43" s="349"/>
      <c r="D43" s="563" t="e">
        <f>SUM(F43:Y43)</f>
        <v>#REF!</v>
      </c>
      <c r="E43" s="561"/>
      <c r="F43" s="372" t="e">
        <f t="shared" ref="F43:Y43" si="22">SUM(F44:F44)</f>
        <v>#REF!</v>
      </c>
      <c r="G43" s="372" t="e">
        <f t="shared" si="22"/>
        <v>#REF!</v>
      </c>
      <c r="H43" s="372" t="e">
        <f t="shared" si="22"/>
        <v>#REF!</v>
      </c>
      <c r="I43" s="372" t="e">
        <f t="shared" si="22"/>
        <v>#REF!</v>
      </c>
      <c r="J43" s="372" t="e">
        <f t="shared" si="22"/>
        <v>#REF!</v>
      </c>
      <c r="K43" s="372" t="e">
        <f t="shared" si="22"/>
        <v>#REF!</v>
      </c>
      <c r="L43" s="372" t="e">
        <f t="shared" si="22"/>
        <v>#REF!</v>
      </c>
      <c r="M43" s="372" t="e">
        <f t="shared" si="22"/>
        <v>#REF!</v>
      </c>
      <c r="N43" s="372" t="e">
        <f t="shared" si="22"/>
        <v>#REF!</v>
      </c>
      <c r="O43" s="372" t="e">
        <f t="shared" si="22"/>
        <v>#REF!</v>
      </c>
      <c r="P43" s="372" t="e">
        <f t="shared" si="22"/>
        <v>#REF!</v>
      </c>
      <c r="Q43" s="372" t="e">
        <f t="shared" si="22"/>
        <v>#REF!</v>
      </c>
      <c r="R43" s="372" t="e">
        <f t="shared" si="22"/>
        <v>#REF!</v>
      </c>
      <c r="S43" s="372" t="e">
        <f t="shared" si="22"/>
        <v>#REF!</v>
      </c>
      <c r="T43" s="372" t="e">
        <f t="shared" si="22"/>
        <v>#REF!</v>
      </c>
      <c r="U43" s="372" t="e">
        <f t="shared" si="22"/>
        <v>#REF!</v>
      </c>
      <c r="V43" s="372" t="e">
        <f t="shared" si="22"/>
        <v>#REF!</v>
      </c>
      <c r="W43" s="372" t="e">
        <f t="shared" si="22"/>
        <v>#REF!</v>
      </c>
      <c r="X43" s="372" t="e">
        <f t="shared" si="22"/>
        <v>#REF!</v>
      </c>
      <c r="Y43" s="372" t="e">
        <f t="shared" si="22"/>
        <v>#REF!</v>
      </c>
    </row>
    <row r="44" spans="1:25" s="346" customFormat="1">
      <c r="A44" s="347"/>
      <c r="B44" s="418" t="s">
        <v>192</v>
      </c>
      <c r="C44" s="349"/>
      <c r="D44" s="563" t="e">
        <f>SUM(F44:Y44)</f>
        <v>#REF!</v>
      </c>
      <c r="E44" s="563"/>
      <c r="F44" s="373" t="e">
        <f t="shared" ref="F44:T44" si="23">IF(F16&gt;0,0,-F16)</f>
        <v>#REF!</v>
      </c>
      <c r="G44" s="373" t="e">
        <f t="shared" si="23"/>
        <v>#REF!</v>
      </c>
      <c r="H44" s="373" t="e">
        <f t="shared" si="23"/>
        <v>#REF!</v>
      </c>
      <c r="I44" s="373" t="e">
        <f t="shared" si="23"/>
        <v>#REF!</v>
      </c>
      <c r="J44" s="373" t="e">
        <f t="shared" si="23"/>
        <v>#REF!</v>
      </c>
      <c r="K44" s="373" t="e">
        <f t="shared" si="23"/>
        <v>#REF!</v>
      </c>
      <c r="L44" s="373" t="e">
        <f t="shared" si="23"/>
        <v>#REF!</v>
      </c>
      <c r="M44" s="373" t="e">
        <f t="shared" si="23"/>
        <v>#REF!</v>
      </c>
      <c r="N44" s="373" t="e">
        <f t="shared" si="23"/>
        <v>#REF!</v>
      </c>
      <c r="O44" s="373" t="e">
        <f t="shared" si="23"/>
        <v>#REF!</v>
      </c>
      <c r="P44" s="373" t="e">
        <f t="shared" si="23"/>
        <v>#REF!</v>
      </c>
      <c r="Q44" s="373" t="e">
        <f t="shared" si="23"/>
        <v>#REF!</v>
      </c>
      <c r="R44" s="373" t="e">
        <f t="shared" si="23"/>
        <v>#REF!</v>
      </c>
      <c r="S44" s="373" t="e">
        <f t="shared" si="23"/>
        <v>#REF!</v>
      </c>
      <c r="T44" s="373" t="e">
        <f t="shared" si="23"/>
        <v>#REF!</v>
      </c>
      <c r="U44" s="373" t="e">
        <f>IF(U16&gt;0,0,-U16)</f>
        <v>#REF!</v>
      </c>
      <c r="V44" s="373" t="e">
        <f>IF(V16&gt;0,0,-V16)</f>
        <v>#REF!</v>
      </c>
      <c r="W44" s="373" t="e">
        <f>IF(W16&gt;0,0,-W16)</f>
        <v>#REF!</v>
      </c>
      <c r="X44" s="373" t="e">
        <f>IF(X16&gt;0,0,-X16)</f>
        <v>#REF!</v>
      </c>
      <c r="Y44" s="373" t="e">
        <f>IF(Y16&gt;0,0,-Y16)</f>
        <v>#REF!</v>
      </c>
    </row>
    <row r="45" spans="1:25" s="346" customFormat="1">
      <c r="B45" s="419"/>
      <c r="C45" s="350"/>
      <c r="D45" s="374"/>
      <c r="E45" s="563"/>
      <c r="F45" s="375"/>
      <c r="G45" s="375"/>
      <c r="H45" s="375"/>
      <c r="I45" s="375"/>
      <c r="J45" s="375"/>
      <c r="K45" s="375"/>
      <c r="L45" s="375"/>
      <c r="M45" s="375"/>
      <c r="N45" s="375"/>
      <c r="O45" s="375"/>
      <c r="P45" s="375"/>
      <c r="Q45" s="375"/>
      <c r="R45" s="375"/>
      <c r="S45" s="375"/>
      <c r="T45" s="375"/>
      <c r="U45" s="375"/>
      <c r="V45" s="375"/>
      <c r="W45" s="375"/>
      <c r="X45" s="375"/>
      <c r="Y45" s="375"/>
    </row>
    <row r="46" spans="1:25" s="346" customFormat="1">
      <c r="B46" s="403" t="s">
        <v>233</v>
      </c>
      <c r="C46" s="420"/>
      <c r="D46" s="563" t="e">
        <f>SUM(F46:Y46)</f>
        <v>#REF!</v>
      </c>
      <c r="E46" s="566"/>
      <c r="F46" s="381" t="e">
        <f t="shared" ref="F46:T46" si="24">F36-F43</f>
        <v>#REF!</v>
      </c>
      <c r="G46" s="381" t="e">
        <f t="shared" si="24"/>
        <v>#REF!</v>
      </c>
      <c r="H46" s="381" t="e">
        <f t="shared" si="24"/>
        <v>#REF!</v>
      </c>
      <c r="I46" s="381" t="e">
        <f t="shared" si="24"/>
        <v>#REF!</v>
      </c>
      <c r="J46" s="381" t="e">
        <f t="shared" si="24"/>
        <v>#REF!</v>
      </c>
      <c r="K46" s="381" t="e">
        <f t="shared" si="24"/>
        <v>#REF!</v>
      </c>
      <c r="L46" s="381" t="e">
        <f t="shared" si="24"/>
        <v>#REF!</v>
      </c>
      <c r="M46" s="381" t="e">
        <f t="shared" si="24"/>
        <v>#REF!</v>
      </c>
      <c r="N46" s="381" t="e">
        <f t="shared" si="24"/>
        <v>#REF!</v>
      </c>
      <c r="O46" s="381" t="e">
        <f t="shared" si="24"/>
        <v>#REF!</v>
      </c>
      <c r="P46" s="381" t="e">
        <f t="shared" si="24"/>
        <v>#REF!</v>
      </c>
      <c r="Q46" s="381" t="e">
        <f t="shared" si="24"/>
        <v>#REF!</v>
      </c>
      <c r="R46" s="381" t="e">
        <f t="shared" si="24"/>
        <v>#REF!</v>
      </c>
      <c r="S46" s="381" t="e">
        <f t="shared" si="24"/>
        <v>#REF!</v>
      </c>
      <c r="T46" s="381" t="e">
        <f t="shared" si="24"/>
        <v>#REF!</v>
      </c>
      <c r="U46" s="381" t="e">
        <f>U36-U43</f>
        <v>#REF!</v>
      </c>
      <c r="V46" s="381" t="e">
        <f>V36-V43</f>
        <v>#REF!</v>
      </c>
      <c r="W46" s="381" t="e">
        <f>W36-W43</f>
        <v>#REF!</v>
      </c>
      <c r="X46" s="381" t="e">
        <f>X36-X43</f>
        <v>#REF!</v>
      </c>
      <c r="Y46" s="381" t="e">
        <f>Y36-Y43</f>
        <v>#REF!</v>
      </c>
    </row>
    <row r="47" spans="1:25" s="346" customFormat="1">
      <c r="B47" s="347"/>
      <c r="D47" s="377"/>
      <c r="E47" s="377"/>
      <c r="F47" s="377"/>
      <c r="G47" s="377"/>
      <c r="H47" s="377"/>
      <c r="I47" s="377"/>
      <c r="J47" s="377"/>
      <c r="K47" s="377"/>
      <c r="L47" s="377"/>
      <c r="M47" s="377"/>
      <c r="N47" s="377"/>
      <c r="O47" s="377"/>
      <c r="P47" s="377"/>
      <c r="Q47" s="377"/>
      <c r="R47" s="377"/>
      <c r="S47" s="377"/>
      <c r="T47" s="377"/>
      <c r="U47" s="377"/>
      <c r="V47" s="377"/>
      <c r="W47" s="377"/>
      <c r="X47" s="377"/>
      <c r="Y47" s="377"/>
    </row>
    <row r="48" spans="1:25" s="346" customFormat="1">
      <c r="A48" s="347" t="s">
        <v>351</v>
      </c>
      <c r="B48" s="352"/>
      <c r="D48" s="352"/>
      <c r="E48" s="351"/>
      <c r="F48" s="382"/>
      <c r="G48" s="382"/>
      <c r="H48" s="382"/>
      <c r="I48" s="382"/>
      <c r="J48" s="382"/>
      <c r="K48" s="382"/>
      <c r="L48" s="382"/>
      <c r="M48" s="382"/>
      <c r="N48" s="382"/>
      <c r="O48" s="382"/>
      <c r="P48" s="382"/>
      <c r="Q48" s="382"/>
      <c r="R48" s="382"/>
      <c r="S48" s="382"/>
      <c r="T48" s="382"/>
      <c r="U48" s="382"/>
      <c r="V48" s="382"/>
      <c r="W48" s="382"/>
      <c r="X48" s="382"/>
      <c r="Y48" s="382"/>
    </row>
    <row r="49" spans="1:25" s="346" customFormat="1" hidden="1" outlineLevel="1">
      <c r="B49" s="557" t="s">
        <v>217</v>
      </c>
      <c r="C49" s="558">
        <v>0.05</v>
      </c>
      <c r="D49" s="557"/>
      <c r="E49" s="558"/>
      <c r="F49" s="404" t="e">
        <f t="shared" ref="F49:T49" si="25">F46/(1+$C$49)^F$35</f>
        <v>#REF!</v>
      </c>
      <c r="G49" s="404" t="e">
        <f t="shared" si="25"/>
        <v>#REF!</v>
      </c>
      <c r="H49" s="404" t="e">
        <f t="shared" si="25"/>
        <v>#REF!</v>
      </c>
      <c r="I49" s="404" t="e">
        <f t="shared" si="25"/>
        <v>#REF!</v>
      </c>
      <c r="J49" s="404" t="e">
        <f t="shared" si="25"/>
        <v>#REF!</v>
      </c>
      <c r="K49" s="404" t="e">
        <f t="shared" si="25"/>
        <v>#REF!</v>
      </c>
      <c r="L49" s="404" t="e">
        <f t="shared" si="25"/>
        <v>#REF!</v>
      </c>
      <c r="M49" s="404" t="e">
        <f t="shared" si="25"/>
        <v>#REF!</v>
      </c>
      <c r="N49" s="404" t="e">
        <f t="shared" si="25"/>
        <v>#REF!</v>
      </c>
      <c r="O49" s="404" t="e">
        <f t="shared" si="25"/>
        <v>#REF!</v>
      </c>
      <c r="P49" s="404" t="e">
        <f t="shared" si="25"/>
        <v>#REF!</v>
      </c>
      <c r="Q49" s="404" t="e">
        <f t="shared" si="25"/>
        <v>#REF!</v>
      </c>
      <c r="R49" s="404" t="e">
        <f t="shared" si="25"/>
        <v>#REF!</v>
      </c>
      <c r="S49" s="404" t="e">
        <f t="shared" si="25"/>
        <v>#REF!</v>
      </c>
      <c r="T49" s="404" t="e">
        <f t="shared" si="25"/>
        <v>#REF!</v>
      </c>
      <c r="U49" s="404"/>
      <c r="V49" s="404"/>
      <c r="W49" s="404"/>
      <c r="X49" s="404"/>
      <c r="Y49" s="404"/>
    </row>
    <row r="50" spans="1:25" s="346" customFormat="1" hidden="1" outlineLevel="1">
      <c r="A50" s="346" t="s">
        <v>90</v>
      </c>
      <c r="B50" s="397"/>
      <c r="C50" s="397"/>
      <c r="D50" s="351"/>
      <c r="E50" s="397" t="s">
        <v>216</v>
      </c>
      <c r="F50" s="416" t="e">
        <f>SUM($F$49:F49)</f>
        <v>#REF!</v>
      </c>
      <c r="G50" s="416" t="e">
        <f>SUM($F$49:G49)</f>
        <v>#REF!</v>
      </c>
      <c r="H50" s="416" t="e">
        <f>SUM($F$49:H49)</f>
        <v>#REF!</v>
      </c>
      <c r="I50" s="416" t="e">
        <f>SUM($F$49:I49)</f>
        <v>#REF!</v>
      </c>
      <c r="J50" s="416" t="e">
        <f>SUM($F$49:J49)</f>
        <v>#REF!</v>
      </c>
      <c r="K50" s="416" t="e">
        <f>SUM($F$49:K49)</f>
        <v>#REF!</v>
      </c>
      <c r="L50" s="416" t="e">
        <f>SUM($F$49:L49)</f>
        <v>#REF!</v>
      </c>
      <c r="M50" s="416" t="e">
        <f>SUM($F$49:M49)</f>
        <v>#REF!</v>
      </c>
      <c r="N50" s="416" t="e">
        <f>SUM($F$49:N49)</f>
        <v>#REF!</v>
      </c>
      <c r="O50" s="416" t="e">
        <f>SUM($F$49:O49)</f>
        <v>#REF!</v>
      </c>
      <c r="P50" s="416">
        <v>0</v>
      </c>
      <c r="Q50" s="416">
        <v>0</v>
      </c>
      <c r="R50" s="416">
        <v>0</v>
      </c>
      <c r="S50" s="416">
        <v>0</v>
      </c>
      <c r="T50" s="416">
        <v>0</v>
      </c>
      <c r="U50" s="416"/>
      <c r="V50" s="416"/>
      <c r="W50" s="416"/>
      <c r="X50" s="416"/>
      <c r="Y50" s="416"/>
    </row>
    <row r="51" spans="1:25" s="346" customFormat="1" ht="13.5" hidden="1" outlineLevel="1" thickBot="1">
      <c r="B51" s="398"/>
      <c r="C51" s="397"/>
      <c r="D51" s="351"/>
      <c r="E51" s="376"/>
      <c r="F51" s="376"/>
      <c r="G51" s="376"/>
      <c r="H51" s="376"/>
      <c r="I51" s="376"/>
      <c r="J51" s="376"/>
      <c r="K51" s="376"/>
      <c r="L51" s="376"/>
      <c r="M51" s="376"/>
      <c r="N51" s="376"/>
      <c r="O51" s="376"/>
      <c r="P51" s="376"/>
      <c r="Q51" s="376"/>
      <c r="R51" s="376"/>
      <c r="S51" s="376"/>
      <c r="T51" s="376"/>
      <c r="U51" s="376"/>
      <c r="V51" s="376"/>
      <c r="W51" s="376"/>
      <c r="X51" s="398"/>
      <c r="Y51" s="376"/>
    </row>
    <row r="52" spans="1:25" s="346" customFormat="1" ht="13.5" hidden="1" outlineLevel="1" thickBot="1">
      <c r="A52" s="346" t="s">
        <v>90</v>
      </c>
      <c r="B52" s="397"/>
      <c r="C52" s="397"/>
      <c r="D52" s="351"/>
      <c r="E52" s="376"/>
      <c r="F52" s="376"/>
      <c r="G52" s="376"/>
      <c r="H52" s="376"/>
      <c r="I52" s="376"/>
      <c r="J52" s="376"/>
      <c r="K52" s="376"/>
      <c r="L52" s="376"/>
      <c r="M52" s="376"/>
      <c r="N52" s="376"/>
      <c r="O52" s="376"/>
      <c r="P52" s="376"/>
      <c r="Q52" s="376"/>
      <c r="R52" s="376"/>
      <c r="S52" s="376"/>
      <c r="T52" s="376"/>
      <c r="U52" s="376"/>
      <c r="V52" s="376"/>
      <c r="W52" s="376"/>
      <c r="X52" s="397"/>
      <c r="Y52" s="576"/>
    </row>
    <row r="53" spans="1:25" s="346" customFormat="1" hidden="1" outlineLevel="1">
      <c r="B53" s="392"/>
      <c r="C53" s="392"/>
      <c r="D53" s="371"/>
      <c r="E53" s="395"/>
      <c r="F53" s="395"/>
      <c r="G53" s="395"/>
      <c r="H53" s="395"/>
      <c r="I53" s="395"/>
      <c r="J53" s="395"/>
      <c r="K53" s="395"/>
      <c r="L53" s="395"/>
      <c r="M53" s="395"/>
      <c r="N53" s="395"/>
      <c r="O53" s="395"/>
      <c r="P53" s="395"/>
      <c r="Q53" s="395"/>
      <c r="R53" s="395"/>
      <c r="S53" s="395"/>
      <c r="T53" s="395"/>
      <c r="U53" s="395"/>
      <c r="V53" s="395"/>
      <c r="W53" s="395"/>
      <c r="X53" s="392"/>
      <c r="Y53" s="395"/>
    </row>
    <row r="54" spans="1:25" s="346" customFormat="1" collapsed="1">
      <c r="A54" s="346" t="s">
        <v>90</v>
      </c>
      <c r="B54" s="557" t="s">
        <v>196</v>
      </c>
      <c r="C54" s="558">
        <v>0.1</v>
      </c>
      <c r="D54" s="402"/>
      <c r="E54" s="404"/>
      <c r="F54" s="404" t="e">
        <f t="shared" ref="F54:T54" si="26">F46/(1+$C$54)^F$35</f>
        <v>#REF!</v>
      </c>
      <c r="G54" s="404" t="e">
        <f t="shared" si="26"/>
        <v>#REF!</v>
      </c>
      <c r="H54" s="404" t="e">
        <f t="shared" si="26"/>
        <v>#REF!</v>
      </c>
      <c r="I54" s="404" t="e">
        <f t="shared" si="26"/>
        <v>#REF!</v>
      </c>
      <c r="J54" s="404" t="e">
        <f t="shared" si="26"/>
        <v>#REF!</v>
      </c>
      <c r="K54" s="404" t="e">
        <f t="shared" si="26"/>
        <v>#REF!</v>
      </c>
      <c r="L54" s="404" t="e">
        <f t="shared" si="26"/>
        <v>#REF!</v>
      </c>
      <c r="M54" s="404" t="e">
        <f t="shared" si="26"/>
        <v>#REF!</v>
      </c>
      <c r="N54" s="404" t="e">
        <f t="shared" si="26"/>
        <v>#REF!</v>
      </c>
      <c r="O54" s="404" t="e">
        <f t="shared" si="26"/>
        <v>#REF!</v>
      </c>
      <c r="P54" s="404" t="e">
        <f t="shared" si="26"/>
        <v>#REF!</v>
      </c>
      <c r="Q54" s="404" t="e">
        <f t="shared" si="26"/>
        <v>#REF!</v>
      </c>
      <c r="R54" s="404" t="e">
        <f t="shared" si="26"/>
        <v>#REF!</v>
      </c>
      <c r="S54" s="404" t="e">
        <f t="shared" si="26"/>
        <v>#REF!</v>
      </c>
      <c r="T54" s="404" t="e">
        <f t="shared" si="26"/>
        <v>#REF!</v>
      </c>
      <c r="U54" s="404" t="e">
        <f>U46/(1+$C$54)^U$35</f>
        <v>#REF!</v>
      </c>
      <c r="V54" s="404" t="e">
        <f>V46/(1+$C$54)^V$35</f>
        <v>#REF!</v>
      </c>
      <c r="W54" s="404" t="e">
        <f>W46/(1+$C$54)^W$35</f>
        <v>#REF!</v>
      </c>
      <c r="X54" s="404" t="e">
        <f>X46/(1+$C$54)^X$35</f>
        <v>#REF!</v>
      </c>
      <c r="Y54" s="404" t="e">
        <f>Y46/(1+$C$54)^Y$35</f>
        <v>#REF!</v>
      </c>
    </row>
    <row r="55" spans="1:25" s="346" customFormat="1">
      <c r="B55" s="347"/>
      <c r="C55" s="397"/>
      <c r="D55" s="351"/>
      <c r="E55" s="397" t="s">
        <v>205</v>
      </c>
      <c r="F55" s="416" t="e">
        <f>SUM($F$54:F54)</f>
        <v>#REF!</v>
      </c>
      <c r="G55" s="416" t="e">
        <f>SUM($F$54:G54)</f>
        <v>#REF!</v>
      </c>
      <c r="H55" s="416" t="e">
        <f>SUM($F$54:H54)</f>
        <v>#REF!</v>
      </c>
      <c r="I55" s="416" t="e">
        <f>SUM($F$54:I54)</f>
        <v>#REF!</v>
      </c>
      <c r="J55" s="416" t="e">
        <f>SUM($F$54:J54)</f>
        <v>#REF!</v>
      </c>
      <c r="K55" s="416" t="e">
        <f>SUM($F$54:K54)</f>
        <v>#REF!</v>
      </c>
      <c r="L55" s="416" t="e">
        <f>SUM($F$54:L54)</f>
        <v>#REF!</v>
      </c>
      <c r="M55" s="416" t="e">
        <f>SUM($F$54:M54)</f>
        <v>#REF!</v>
      </c>
      <c r="N55" s="416" t="e">
        <f>SUM($F$54:N54)</f>
        <v>#REF!</v>
      </c>
      <c r="O55" s="416" t="e">
        <f>SUM($F$54:O54)</f>
        <v>#REF!</v>
      </c>
      <c r="P55" s="416" t="e">
        <f>SUM($F$54:P54)</f>
        <v>#REF!</v>
      </c>
      <c r="Q55" s="416" t="e">
        <f>SUM($F$54:Q54)</f>
        <v>#REF!</v>
      </c>
      <c r="R55" s="416" t="e">
        <f>SUM($F$54:R54)</f>
        <v>#REF!</v>
      </c>
      <c r="S55" s="416" t="e">
        <f>SUM($F$54:S54)</f>
        <v>#REF!</v>
      </c>
      <c r="T55" s="416" t="e">
        <f>SUM($F$54:T54)</f>
        <v>#REF!</v>
      </c>
      <c r="U55" s="416" t="e">
        <f>SUM($F$54:U54)</f>
        <v>#REF!</v>
      </c>
      <c r="V55" s="416" t="e">
        <f>SUM($F$54:V54)</f>
        <v>#REF!</v>
      </c>
      <c r="W55" s="416" t="e">
        <f>SUM($F$54:W54)</f>
        <v>#REF!</v>
      </c>
      <c r="X55" s="416" t="e">
        <f>SUM($F$54:X54)</f>
        <v>#REF!</v>
      </c>
      <c r="Y55" s="416" t="e">
        <f>SUM($F$54:Y54)</f>
        <v>#REF!</v>
      </c>
    </row>
    <row r="56" spans="1:25" s="346" customFormat="1">
      <c r="B56" s="398"/>
      <c r="C56" s="397"/>
      <c r="D56" s="351"/>
      <c r="E56" s="376"/>
      <c r="F56" s="376"/>
      <c r="G56" s="376"/>
      <c r="H56" s="376"/>
      <c r="I56" s="376"/>
      <c r="J56" s="376"/>
      <c r="K56" s="376"/>
      <c r="L56" s="376"/>
      <c r="M56" s="376"/>
      <c r="N56" s="376"/>
      <c r="O56" s="376"/>
      <c r="P56" s="376"/>
      <c r="Q56" s="376"/>
      <c r="R56" s="376"/>
      <c r="S56" s="423"/>
      <c r="T56" s="424"/>
      <c r="U56" s="424"/>
      <c r="V56" s="424"/>
      <c r="W56" s="424"/>
      <c r="X56" s="423" t="s">
        <v>238</v>
      </c>
      <c r="Y56" s="424" t="e">
        <f>-SUM(#REF!)</f>
        <v>#REF!</v>
      </c>
    </row>
    <row r="57" spans="1:25" s="346" customFormat="1">
      <c r="A57" s="346" t="s">
        <v>90</v>
      </c>
      <c r="B57" s="397"/>
      <c r="C57" s="397"/>
      <c r="D57" s="351"/>
      <c r="E57" s="376"/>
      <c r="F57" s="376"/>
      <c r="G57" s="376"/>
      <c r="H57" s="376"/>
      <c r="I57" s="376"/>
      <c r="J57" s="376"/>
      <c r="K57" s="376"/>
      <c r="L57" s="376"/>
      <c r="M57" s="376"/>
      <c r="N57" s="376"/>
      <c r="O57" s="376"/>
      <c r="P57" s="376"/>
      <c r="Q57" s="376"/>
      <c r="R57" s="376"/>
      <c r="S57" s="425"/>
      <c r="T57" s="628"/>
      <c r="U57" s="628"/>
      <c r="V57" s="628"/>
      <c r="W57" s="628"/>
      <c r="X57" s="425" t="s">
        <v>146</v>
      </c>
      <c r="Y57" s="627" t="e">
        <f>IF(Y55+Y56&gt;0,Y55+Y56,0)</f>
        <v>#REF!</v>
      </c>
    </row>
    <row r="58" spans="1:25" s="346" customFormat="1">
      <c r="B58" s="392"/>
      <c r="C58" s="392"/>
      <c r="D58" s="371"/>
      <c r="E58" s="395"/>
      <c r="F58" s="395"/>
      <c r="G58" s="395"/>
      <c r="H58" s="395"/>
      <c r="I58" s="395"/>
      <c r="J58" s="395"/>
      <c r="K58" s="395"/>
      <c r="L58" s="395"/>
      <c r="M58" s="395"/>
      <c r="N58" s="395"/>
      <c r="O58" s="395"/>
      <c r="P58" s="395"/>
      <c r="Q58" s="395"/>
      <c r="R58" s="395"/>
      <c r="S58" s="395"/>
      <c r="T58" s="395"/>
      <c r="U58" s="395"/>
      <c r="V58" s="395"/>
      <c r="W58" s="395"/>
      <c r="X58" s="392"/>
      <c r="Y58" s="395"/>
    </row>
    <row r="59" spans="1:25" s="346" customFormat="1" hidden="1" outlineLevel="1">
      <c r="B59" s="383" t="s">
        <v>196</v>
      </c>
      <c r="C59" s="387">
        <v>0.15</v>
      </c>
      <c r="D59" s="351"/>
      <c r="E59" s="376"/>
      <c r="F59" s="376" t="e">
        <f t="shared" ref="F59:Y59" si="27">F46/(1+$C$59)^F$35</f>
        <v>#REF!</v>
      </c>
      <c r="G59" s="376" t="e">
        <f t="shared" si="27"/>
        <v>#REF!</v>
      </c>
      <c r="H59" s="376" t="e">
        <f t="shared" si="27"/>
        <v>#REF!</v>
      </c>
      <c r="I59" s="376" t="e">
        <f t="shared" si="27"/>
        <v>#REF!</v>
      </c>
      <c r="J59" s="376" t="e">
        <f t="shared" si="27"/>
        <v>#REF!</v>
      </c>
      <c r="K59" s="376" t="e">
        <f t="shared" si="27"/>
        <v>#REF!</v>
      </c>
      <c r="L59" s="376" t="e">
        <f t="shared" si="27"/>
        <v>#REF!</v>
      </c>
      <c r="M59" s="376" t="e">
        <f t="shared" si="27"/>
        <v>#REF!</v>
      </c>
      <c r="N59" s="376" t="e">
        <f t="shared" si="27"/>
        <v>#REF!</v>
      </c>
      <c r="O59" s="376" t="e">
        <f t="shared" si="27"/>
        <v>#REF!</v>
      </c>
      <c r="P59" s="376" t="e">
        <f t="shared" si="27"/>
        <v>#REF!</v>
      </c>
      <c r="Q59" s="376" t="e">
        <f t="shared" si="27"/>
        <v>#REF!</v>
      </c>
      <c r="R59" s="376" t="e">
        <f t="shared" si="27"/>
        <v>#REF!</v>
      </c>
      <c r="S59" s="376" t="e">
        <f t="shared" si="27"/>
        <v>#REF!</v>
      </c>
      <c r="T59" s="376" t="e">
        <f t="shared" si="27"/>
        <v>#REF!</v>
      </c>
      <c r="U59" s="376" t="e">
        <f t="shared" si="27"/>
        <v>#REF!</v>
      </c>
      <c r="V59" s="376" t="e">
        <f t="shared" si="27"/>
        <v>#REF!</v>
      </c>
      <c r="W59" s="376" t="e">
        <f t="shared" si="27"/>
        <v>#REF!</v>
      </c>
      <c r="X59" s="376" t="e">
        <f t="shared" si="27"/>
        <v>#REF!</v>
      </c>
      <c r="Y59" s="376" t="e">
        <f t="shared" si="27"/>
        <v>#REF!</v>
      </c>
    </row>
    <row r="60" spans="1:25" s="346" customFormat="1" hidden="1" outlineLevel="1">
      <c r="B60" s="347"/>
      <c r="C60" s="397"/>
      <c r="D60" s="351"/>
      <c r="E60" s="397" t="s">
        <v>205</v>
      </c>
      <c r="F60" s="416" t="e">
        <f>SUM($F$59:F59)</f>
        <v>#REF!</v>
      </c>
      <c r="G60" s="416" t="e">
        <f>SUM($F$59:G59)</f>
        <v>#REF!</v>
      </c>
      <c r="H60" s="416" t="e">
        <f>SUM($F$59:H59)</f>
        <v>#REF!</v>
      </c>
      <c r="I60" s="416" t="e">
        <f>SUM($F$59:I59)</f>
        <v>#REF!</v>
      </c>
      <c r="J60" s="416" t="e">
        <f>SUM($F$59:J59)</f>
        <v>#REF!</v>
      </c>
      <c r="K60" s="416" t="e">
        <f>SUM($F$59:K59)</f>
        <v>#REF!</v>
      </c>
      <c r="L60" s="416" t="e">
        <f>SUM($F$59:L59)</f>
        <v>#REF!</v>
      </c>
      <c r="M60" s="416" t="e">
        <f>SUM($F$59:M59)</f>
        <v>#REF!</v>
      </c>
      <c r="N60" s="416" t="e">
        <f>SUM($F$59:N59)</f>
        <v>#REF!</v>
      </c>
      <c r="O60" s="416" t="e">
        <f>SUM($F$59:O59)</f>
        <v>#REF!</v>
      </c>
      <c r="P60" s="416">
        <v>0</v>
      </c>
      <c r="Q60" s="416">
        <v>0</v>
      </c>
      <c r="R60" s="416">
        <v>0</v>
      </c>
      <c r="S60" s="416">
        <v>0</v>
      </c>
      <c r="T60" s="416">
        <v>0</v>
      </c>
      <c r="U60" s="416">
        <v>0</v>
      </c>
      <c r="V60" s="416">
        <v>0</v>
      </c>
      <c r="W60" s="416">
        <v>0</v>
      </c>
      <c r="X60" s="416">
        <v>0</v>
      </c>
      <c r="Y60" s="416">
        <v>0</v>
      </c>
    </row>
    <row r="61" spans="1:25" s="346" customFormat="1" ht="13.5" hidden="1" outlineLevel="1" thickBot="1">
      <c r="B61" s="398"/>
      <c r="C61" s="397"/>
      <c r="D61" s="351"/>
      <c r="E61" s="376"/>
      <c r="F61" s="382"/>
      <c r="G61" s="382"/>
      <c r="H61" s="382"/>
      <c r="I61" s="382"/>
      <c r="J61" s="382"/>
      <c r="K61" s="382"/>
      <c r="L61" s="382"/>
      <c r="M61" s="382"/>
      <c r="N61" s="382"/>
      <c r="O61" s="382"/>
      <c r="P61" s="382"/>
      <c r="Q61" s="382"/>
      <c r="R61" s="382"/>
      <c r="S61" s="382"/>
      <c r="T61" s="382"/>
      <c r="U61" s="382"/>
      <c r="V61" s="382"/>
      <c r="W61" s="382"/>
      <c r="X61" s="398" t="s">
        <v>330</v>
      </c>
      <c r="Y61" s="376" t="e">
        <f>IF(O60&gt;0,(O60*(4%+1.3%)+(1500000*14)),1500000*14)</f>
        <v>#REF!</v>
      </c>
    </row>
    <row r="62" spans="1:25" s="346" customFormat="1" ht="13.5" hidden="1" outlineLevel="1" thickBot="1">
      <c r="A62" s="346" t="s">
        <v>90</v>
      </c>
      <c r="B62" s="397"/>
      <c r="C62" s="397"/>
      <c r="D62" s="351"/>
      <c r="E62" s="376"/>
      <c r="F62" s="382"/>
      <c r="G62" s="382"/>
      <c r="H62" s="382"/>
      <c r="I62" s="382"/>
      <c r="J62" s="382"/>
      <c r="K62" s="382"/>
      <c r="L62" s="382"/>
      <c r="M62" s="382"/>
      <c r="N62" s="382"/>
      <c r="O62" s="382"/>
      <c r="P62" s="382"/>
      <c r="Q62" s="382"/>
      <c r="R62" s="382"/>
      <c r="S62" s="382"/>
      <c r="T62" s="382"/>
      <c r="U62" s="382"/>
      <c r="V62" s="382"/>
      <c r="W62" s="382"/>
      <c r="X62" s="397" t="s">
        <v>331</v>
      </c>
      <c r="Y62" s="576" t="e">
        <f>O60-Y61</f>
        <v>#REF!</v>
      </c>
    </row>
    <row r="63" spans="1:25" s="346" customFormat="1" hidden="1" outlineLevel="1">
      <c r="B63" s="392"/>
      <c r="C63" s="392"/>
      <c r="D63" s="371"/>
      <c r="E63" s="395"/>
      <c r="F63" s="577"/>
      <c r="G63" s="577"/>
      <c r="H63" s="577"/>
      <c r="I63" s="577"/>
      <c r="J63" s="577"/>
      <c r="K63" s="577"/>
      <c r="L63" s="577"/>
      <c r="M63" s="577"/>
      <c r="N63" s="577"/>
      <c r="O63" s="577"/>
      <c r="P63" s="577"/>
      <c r="Q63" s="577"/>
      <c r="R63" s="577"/>
      <c r="S63" s="577"/>
      <c r="T63" s="577"/>
      <c r="U63" s="577"/>
      <c r="V63" s="577"/>
      <c r="W63" s="577"/>
      <c r="X63" s="392"/>
      <c r="Y63" s="577"/>
    </row>
    <row r="64" spans="1:25" s="406" customFormat="1" collapsed="1"/>
    <row r="65" s="406" customFormat="1"/>
    <row r="66" s="406" customFormat="1"/>
    <row r="67" s="406" customFormat="1"/>
  </sheetData>
  <phoneticPr fontId="5"/>
  <pageMargins left="0.98425196850393704" right="0.39370078740157483" top="0.59055118110236227" bottom="0.39370078740157483" header="0.31496062992125984" footer="0.31496062992125984"/>
  <pageSetup paperSize="8" scale="53" orientation="landscape" cellComments="asDisplayed" horizontalDpi="300" verticalDpi="300" r:id="rId1"/>
  <headerFooter alignWithMargins="0">
    <oddHeader>&amp;R&amp;"ＭＳ Ｐゴシック,標準"&amp;14案３d</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52"/>
  <sheetViews>
    <sheetView showGridLines="0" zoomScaleNormal="100" zoomScaleSheetLayoutView="93" zoomScalePageLayoutView="85" workbookViewId="0">
      <selection activeCell="C20" sqref="C20"/>
    </sheetView>
  </sheetViews>
  <sheetFormatPr defaultColWidth="10.28515625" defaultRowHeight="13.5"/>
  <cols>
    <col min="1" max="1" width="1.7109375" style="630" customWidth="1"/>
    <col min="2" max="2" width="5.42578125" style="630" customWidth="1"/>
    <col min="3" max="3" width="15.42578125" style="630" bestFit="1" customWidth="1"/>
    <col min="4" max="4" width="3.85546875" style="630" bestFit="1" customWidth="1"/>
    <col min="5" max="8" width="6.85546875" style="630" bestFit="1" customWidth="1"/>
    <col min="9" max="9" width="14.7109375" style="630" bestFit="1" customWidth="1"/>
    <col min="10" max="10" width="38.85546875" style="630" customWidth="1"/>
    <col min="11" max="11" width="1.7109375" style="630" customWidth="1"/>
    <col min="12" max="12" width="9.85546875" style="630" customWidth="1"/>
    <col min="13" max="16384" width="10.28515625" style="630"/>
  </cols>
  <sheetData>
    <row r="1" spans="1:12">
      <c r="A1" s="1030" t="s">
        <v>397</v>
      </c>
      <c r="B1" s="1030"/>
      <c r="C1" s="1030"/>
      <c r="D1" s="1030"/>
      <c r="E1" s="1030"/>
      <c r="F1" s="1030"/>
      <c r="G1" s="629"/>
      <c r="H1" s="629"/>
    </row>
    <row r="3" spans="1:12">
      <c r="J3" s="1028" t="s">
        <v>628</v>
      </c>
      <c r="K3" s="1028"/>
    </row>
    <row r="4" spans="1:12">
      <c r="J4" s="629"/>
    </row>
    <row r="5" spans="1:12" ht="14.25">
      <c r="A5" s="1029" t="s">
        <v>398</v>
      </c>
      <c r="B5" s="1029"/>
      <c r="C5" s="1029"/>
      <c r="D5" s="1029"/>
      <c r="E5" s="1029"/>
      <c r="F5" s="1029"/>
      <c r="G5" s="1029"/>
      <c r="H5" s="1029"/>
      <c r="I5" s="1029"/>
      <c r="J5" s="1029"/>
    </row>
    <row r="6" spans="1:12" ht="14.25">
      <c r="A6" s="877"/>
      <c r="B6" s="877"/>
      <c r="C6" s="877"/>
      <c r="D6" s="877"/>
      <c r="E6" s="877"/>
      <c r="F6" s="877"/>
      <c r="G6" s="877"/>
      <c r="H6" s="877"/>
      <c r="I6" s="877"/>
      <c r="J6" s="877"/>
    </row>
    <row r="7" spans="1:12" s="879" customFormat="1" ht="13.5" customHeight="1">
      <c r="A7" s="878"/>
      <c r="B7" s="1031" t="s">
        <v>678</v>
      </c>
      <c r="C7" s="1031"/>
      <c r="D7" s="1031"/>
      <c r="E7" s="1031"/>
      <c r="F7" s="1031"/>
      <c r="G7" s="1031"/>
      <c r="H7" s="1031"/>
      <c r="I7" s="1031"/>
      <c r="J7" s="1031"/>
      <c r="K7" s="878"/>
      <c r="L7" s="878"/>
    </row>
    <row r="8" spans="1:12" s="879" customFormat="1">
      <c r="A8" s="878"/>
      <c r="B8" s="1031"/>
      <c r="C8" s="1031"/>
      <c r="D8" s="1031"/>
      <c r="E8" s="1031"/>
      <c r="F8" s="1031"/>
      <c r="G8" s="1031"/>
      <c r="H8" s="1031"/>
      <c r="I8" s="1031"/>
      <c r="J8" s="1031"/>
    </row>
    <row r="9" spans="1:12" s="879" customFormat="1"/>
    <row r="10" spans="1:12" s="879" customFormat="1">
      <c r="B10" s="1032" t="s">
        <v>604</v>
      </c>
      <c r="C10" s="1033"/>
      <c r="D10" s="1025" t="s">
        <v>605</v>
      </c>
      <c r="E10" s="1026"/>
      <c r="F10" s="1027"/>
      <c r="G10" s="1038"/>
      <c r="H10" s="1038"/>
      <c r="I10" s="1038"/>
      <c r="J10" s="1038"/>
    </row>
    <row r="11" spans="1:12" s="879" customFormat="1">
      <c r="B11" s="1034"/>
      <c r="C11" s="1035"/>
      <c r="D11" s="1025" t="s">
        <v>606</v>
      </c>
      <c r="E11" s="1026"/>
      <c r="F11" s="1027"/>
      <c r="G11" s="1038"/>
      <c r="H11" s="1038"/>
      <c r="I11" s="1038"/>
      <c r="J11" s="1038"/>
    </row>
    <row r="12" spans="1:12" s="879" customFormat="1">
      <c r="B12" s="1034"/>
      <c r="C12" s="1035"/>
      <c r="D12" s="1025" t="s">
        <v>607</v>
      </c>
      <c r="E12" s="1026"/>
      <c r="F12" s="1027"/>
      <c r="G12" s="1038"/>
      <c r="H12" s="1038"/>
      <c r="I12" s="1038"/>
      <c r="J12" s="1038"/>
    </row>
    <row r="13" spans="1:12" s="879" customFormat="1">
      <c r="B13" s="1034"/>
      <c r="C13" s="1035"/>
      <c r="D13" s="1025" t="s">
        <v>608</v>
      </c>
      <c r="E13" s="1026"/>
      <c r="F13" s="1027"/>
      <c r="G13" s="1025"/>
      <c r="H13" s="1026"/>
      <c r="I13" s="1026"/>
      <c r="J13" s="1027"/>
    </row>
    <row r="14" spans="1:12" s="879" customFormat="1">
      <c r="B14" s="1034"/>
      <c r="C14" s="1035"/>
      <c r="D14" s="1025" t="s">
        <v>609</v>
      </c>
      <c r="E14" s="1026"/>
      <c r="F14" s="1027"/>
      <c r="G14" s="1025"/>
      <c r="H14" s="1026"/>
      <c r="I14" s="1026"/>
      <c r="J14" s="1027"/>
    </row>
    <row r="15" spans="1:12" s="879" customFormat="1">
      <c r="B15" s="1036"/>
      <c r="C15" s="1037"/>
      <c r="D15" s="1025" t="s">
        <v>610</v>
      </c>
      <c r="E15" s="1026"/>
      <c r="F15" s="1027"/>
      <c r="G15" s="1025"/>
      <c r="H15" s="1026"/>
      <c r="I15" s="1026"/>
      <c r="J15" s="1027"/>
    </row>
    <row r="16" spans="1:12">
      <c r="B16" s="632"/>
      <c r="C16" s="632"/>
      <c r="D16" s="632"/>
      <c r="E16" s="632"/>
      <c r="F16" s="632"/>
      <c r="G16" s="632"/>
      <c r="H16" s="632"/>
      <c r="I16" s="632"/>
      <c r="J16" s="632"/>
    </row>
    <row r="17" spans="2:10" s="631" customFormat="1" ht="18" customHeight="1">
      <c r="B17" s="633" t="s">
        <v>391</v>
      </c>
      <c r="C17" s="633" t="s">
        <v>590</v>
      </c>
      <c r="D17" s="633" t="s">
        <v>392</v>
      </c>
      <c r="E17" s="633" t="s">
        <v>387</v>
      </c>
      <c r="F17" s="633" t="s">
        <v>388</v>
      </c>
      <c r="G17" s="633" t="s">
        <v>389</v>
      </c>
      <c r="H17" s="633" t="s">
        <v>15</v>
      </c>
      <c r="I17" s="633" t="s">
        <v>390</v>
      </c>
      <c r="J17" s="634" t="s">
        <v>393</v>
      </c>
    </row>
    <row r="18" spans="2:10">
      <c r="B18" s="635" t="s">
        <v>394</v>
      </c>
      <c r="C18" s="875" t="s">
        <v>591</v>
      </c>
      <c r="D18" s="636">
        <v>3</v>
      </c>
      <c r="E18" s="636">
        <v>4</v>
      </c>
      <c r="F18" s="874" t="s">
        <v>592</v>
      </c>
      <c r="G18" s="639" t="s">
        <v>138</v>
      </c>
      <c r="H18" s="640" t="s">
        <v>593</v>
      </c>
      <c r="I18" s="637" t="s">
        <v>594</v>
      </c>
      <c r="J18" s="637" t="s">
        <v>395</v>
      </c>
    </row>
    <row r="19" spans="2:10">
      <c r="B19" s="635" t="s">
        <v>394</v>
      </c>
      <c r="C19" s="876" t="s">
        <v>595</v>
      </c>
      <c r="D19" s="636">
        <v>2</v>
      </c>
      <c r="E19" s="636" t="s">
        <v>600</v>
      </c>
      <c r="F19" s="874" t="s">
        <v>601</v>
      </c>
      <c r="G19" s="639" t="s">
        <v>602</v>
      </c>
      <c r="H19" s="640"/>
      <c r="I19" s="637" t="s">
        <v>603</v>
      </c>
      <c r="J19" s="637" t="s">
        <v>395</v>
      </c>
    </row>
    <row r="20" spans="2:10">
      <c r="B20" s="635" t="s">
        <v>394</v>
      </c>
      <c r="C20" s="875" t="s">
        <v>596</v>
      </c>
      <c r="D20" s="636">
        <v>3</v>
      </c>
      <c r="E20" s="636" t="s">
        <v>597</v>
      </c>
      <c r="F20" s="874">
        <v>1</v>
      </c>
      <c r="G20" s="874" t="s">
        <v>592</v>
      </c>
      <c r="H20" s="640" t="s">
        <v>598</v>
      </c>
      <c r="I20" s="637" t="s">
        <v>599</v>
      </c>
      <c r="J20" s="637" t="s">
        <v>395</v>
      </c>
    </row>
    <row r="21" spans="2:10" ht="18" customHeight="1">
      <c r="B21" s="636">
        <v>1</v>
      </c>
      <c r="C21" s="876"/>
      <c r="D21" s="636"/>
      <c r="E21" s="636"/>
      <c r="F21" s="636"/>
      <c r="G21" s="639"/>
      <c r="H21" s="636"/>
      <c r="I21" s="638"/>
      <c r="J21" s="637"/>
    </row>
    <row r="22" spans="2:10" ht="18" customHeight="1">
      <c r="B22" s="636">
        <v>2</v>
      </c>
      <c r="C22" s="876"/>
      <c r="D22" s="636"/>
      <c r="E22" s="636"/>
      <c r="F22" s="636"/>
      <c r="G22" s="639"/>
      <c r="H22" s="636"/>
      <c r="I22" s="638"/>
      <c r="J22" s="637"/>
    </row>
    <row r="23" spans="2:10" ht="18" customHeight="1">
      <c r="B23" s="636">
        <v>3</v>
      </c>
      <c r="C23" s="876"/>
      <c r="D23" s="636"/>
      <c r="E23" s="636"/>
      <c r="F23" s="636"/>
      <c r="G23" s="639"/>
      <c r="H23" s="636"/>
      <c r="I23" s="638"/>
      <c r="J23" s="637"/>
    </row>
    <row r="24" spans="2:10" ht="18" customHeight="1">
      <c r="B24" s="636">
        <v>4</v>
      </c>
      <c r="C24" s="876"/>
      <c r="D24" s="636"/>
      <c r="E24" s="636"/>
      <c r="F24" s="636"/>
      <c r="G24" s="639"/>
      <c r="H24" s="636"/>
      <c r="I24" s="638"/>
      <c r="J24" s="637"/>
    </row>
    <row r="25" spans="2:10" ht="18" customHeight="1">
      <c r="B25" s="636">
        <v>5</v>
      </c>
      <c r="C25" s="876"/>
      <c r="D25" s="636"/>
      <c r="E25" s="636"/>
      <c r="F25" s="636"/>
      <c r="G25" s="639"/>
      <c r="H25" s="636"/>
      <c r="I25" s="638"/>
      <c r="J25" s="637"/>
    </row>
    <row r="26" spans="2:10" ht="18" customHeight="1">
      <c r="B26" s="636">
        <v>6</v>
      </c>
      <c r="C26" s="876"/>
      <c r="D26" s="636"/>
      <c r="E26" s="636"/>
      <c r="F26" s="636"/>
      <c r="G26" s="639"/>
      <c r="H26" s="636"/>
      <c r="I26" s="638"/>
      <c r="J26" s="637"/>
    </row>
    <row r="27" spans="2:10" ht="18" customHeight="1">
      <c r="B27" s="636">
        <v>7</v>
      </c>
      <c r="C27" s="876"/>
      <c r="D27" s="636"/>
      <c r="E27" s="636"/>
      <c r="F27" s="636"/>
      <c r="G27" s="639"/>
      <c r="H27" s="636"/>
      <c r="I27" s="638"/>
      <c r="J27" s="637"/>
    </row>
    <row r="28" spans="2:10" ht="18" customHeight="1">
      <c r="B28" s="636">
        <v>8</v>
      </c>
      <c r="C28" s="876"/>
      <c r="D28" s="636"/>
      <c r="E28" s="636"/>
      <c r="F28" s="636"/>
      <c r="G28" s="639"/>
      <c r="H28" s="636"/>
      <c r="I28" s="638"/>
      <c r="J28" s="637"/>
    </row>
    <row r="29" spans="2:10" ht="18" customHeight="1">
      <c r="B29" s="636">
        <v>9</v>
      </c>
      <c r="C29" s="876"/>
      <c r="D29" s="636"/>
      <c r="E29" s="636"/>
      <c r="F29" s="636"/>
      <c r="G29" s="639"/>
      <c r="H29" s="636"/>
      <c r="I29" s="638"/>
      <c r="J29" s="637"/>
    </row>
    <row r="30" spans="2:10" ht="18" customHeight="1">
      <c r="B30" s="636">
        <v>10</v>
      </c>
      <c r="C30" s="876"/>
      <c r="D30" s="636"/>
      <c r="E30" s="636"/>
      <c r="F30" s="636"/>
      <c r="G30" s="639"/>
      <c r="H30" s="636"/>
      <c r="I30" s="638"/>
      <c r="J30" s="637"/>
    </row>
    <row r="31" spans="2:10" ht="18" customHeight="1">
      <c r="B31" s="636">
        <v>11</v>
      </c>
      <c r="C31" s="876"/>
      <c r="D31" s="636"/>
      <c r="E31" s="636"/>
      <c r="F31" s="636"/>
      <c r="G31" s="639"/>
      <c r="H31" s="636"/>
      <c r="I31" s="638"/>
      <c r="J31" s="637"/>
    </row>
    <row r="32" spans="2:10" ht="18" customHeight="1">
      <c r="B32" s="636">
        <v>12</v>
      </c>
      <c r="C32" s="876"/>
      <c r="D32" s="636"/>
      <c r="E32" s="636"/>
      <c r="F32" s="636"/>
      <c r="G32" s="639"/>
      <c r="H32" s="636"/>
      <c r="I32" s="638"/>
      <c r="J32" s="637"/>
    </row>
    <row r="33" spans="2:10" ht="18" customHeight="1">
      <c r="B33" s="636">
        <v>13</v>
      </c>
      <c r="C33" s="876"/>
      <c r="D33" s="636"/>
      <c r="E33" s="636"/>
      <c r="F33" s="636"/>
      <c r="G33" s="639"/>
      <c r="H33" s="636"/>
      <c r="I33" s="638"/>
      <c r="J33" s="637"/>
    </row>
    <row r="34" spans="2:10" ht="18" customHeight="1">
      <c r="B34" s="636">
        <v>14</v>
      </c>
      <c r="C34" s="876"/>
      <c r="D34" s="636"/>
      <c r="E34" s="636"/>
      <c r="F34" s="636"/>
      <c r="G34" s="639"/>
      <c r="H34" s="636"/>
      <c r="I34" s="638"/>
      <c r="J34" s="637"/>
    </row>
    <row r="35" spans="2:10" ht="18" customHeight="1">
      <c r="B35" s="636">
        <v>15</v>
      </c>
      <c r="C35" s="876"/>
      <c r="D35" s="636"/>
      <c r="E35" s="636"/>
      <c r="F35" s="636"/>
      <c r="G35" s="639"/>
      <c r="H35" s="636"/>
      <c r="I35" s="638"/>
      <c r="J35" s="637"/>
    </row>
    <row r="36" spans="2:10" ht="18" customHeight="1">
      <c r="B36" s="636">
        <v>16</v>
      </c>
      <c r="C36" s="876"/>
      <c r="D36" s="636"/>
      <c r="E36" s="636"/>
      <c r="F36" s="636"/>
      <c r="G36" s="639"/>
      <c r="H36" s="636"/>
      <c r="I36" s="638"/>
      <c r="J36" s="637"/>
    </row>
    <row r="37" spans="2:10" ht="18" customHeight="1">
      <c r="B37" s="636">
        <v>17</v>
      </c>
      <c r="C37" s="876"/>
      <c r="D37" s="636"/>
      <c r="E37" s="636"/>
      <c r="F37" s="636"/>
      <c r="G37" s="639"/>
      <c r="H37" s="636"/>
      <c r="I37" s="638"/>
      <c r="J37" s="637"/>
    </row>
    <row r="38" spans="2:10" ht="18" customHeight="1">
      <c r="B38" s="636">
        <v>18</v>
      </c>
      <c r="C38" s="876"/>
      <c r="D38" s="636"/>
      <c r="E38" s="636"/>
      <c r="F38" s="636"/>
      <c r="G38" s="639"/>
      <c r="H38" s="636"/>
      <c r="I38" s="638"/>
      <c r="J38" s="637"/>
    </row>
    <row r="39" spans="2:10" ht="18" customHeight="1">
      <c r="B39" s="636">
        <v>19</v>
      </c>
      <c r="C39" s="876"/>
      <c r="D39" s="636"/>
      <c r="E39" s="636"/>
      <c r="F39" s="636"/>
      <c r="G39" s="639"/>
      <c r="H39" s="636"/>
      <c r="I39" s="638"/>
      <c r="J39" s="637"/>
    </row>
    <row r="40" spans="2:10" ht="18" customHeight="1">
      <c r="B40" s="636">
        <v>20</v>
      </c>
      <c r="C40" s="876"/>
      <c r="D40" s="636"/>
      <c r="E40" s="636"/>
      <c r="F40" s="636"/>
      <c r="G40" s="639"/>
      <c r="H40" s="636"/>
      <c r="I40" s="638"/>
      <c r="J40" s="637"/>
    </row>
    <row r="41" spans="2:10" ht="18" customHeight="1">
      <c r="B41" s="636">
        <v>21</v>
      </c>
      <c r="C41" s="876"/>
      <c r="D41" s="636"/>
      <c r="E41" s="636"/>
      <c r="F41" s="636"/>
      <c r="G41" s="639"/>
      <c r="H41" s="636"/>
      <c r="I41" s="638"/>
      <c r="J41" s="637"/>
    </row>
    <row r="42" spans="2:10" ht="18" customHeight="1">
      <c r="B42" s="636">
        <v>22</v>
      </c>
      <c r="C42" s="876"/>
      <c r="D42" s="636"/>
      <c r="E42" s="636"/>
      <c r="F42" s="636"/>
      <c r="G42" s="639"/>
      <c r="H42" s="636"/>
      <c r="I42" s="638"/>
      <c r="J42" s="637"/>
    </row>
    <row r="43" spans="2:10" ht="18" customHeight="1">
      <c r="B43" s="636">
        <v>23</v>
      </c>
      <c r="C43" s="876"/>
      <c r="D43" s="636"/>
      <c r="E43" s="636"/>
      <c r="F43" s="636"/>
      <c r="G43" s="639"/>
      <c r="H43" s="636"/>
      <c r="I43" s="638"/>
      <c r="J43" s="637"/>
    </row>
    <row r="44" spans="2:10" ht="18" customHeight="1">
      <c r="B44" s="636">
        <v>24</v>
      </c>
      <c r="C44" s="876"/>
      <c r="D44" s="636"/>
      <c r="E44" s="636"/>
      <c r="F44" s="636"/>
      <c r="G44" s="639"/>
      <c r="H44" s="636"/>
      <c r="I44" s="638"/>
      <c r="J44" s="637"/>
    </row>
    <row r="45" spans="2:10" ht="18" customHeight="1">
      <c r="B45" s="636">
        <v>25</v>
      </c>
      <c r="C45" s="876"/>
      <c r="D45" s="636"/>
      <c r="E45" s="636"/>
      <c r="F45" s="636"/>
      <c r="G45" s="639"/>
      <c r="H45" s="636"/>
      <c r="I45" s="638"/>
      <c r="J45" s="637"/>
    </row>
    <row r="46" spans="2:10" ht="18" customHeight="1">
      <c r="B46" s="636">
        <v>26</v>
      </c>
      <c r="C46" s="876"/>
      <c r="D46" s="636"/>
      <c r="E46" s="636"/>
      <c r="F46" s="636"/>
      <c r="G46" s="639"/>
      <c r="H46" s="636"/>
      <c r="I46" s="638"/>
      <c r="J46" s="637"/>
    </row>
    <row r="47" spans="2:10" ht="18" customHeight="1">
      <c r="B47" s="636">
        <v>27</v>
      </c>
      <c r="C47" s="876"/>
      <c r="D47" s="636"/>
      <c r="E47" s="636"/>
      <c r="F47" s="636"/>
      <c r="G47" s="639"/>
      <c r="H47" s="636"/>
      <c r="I47" s="638"/>
      <c r="J47" s="637"/>
    </row>
    <row r="48" spans="2:10" ht="18" customHeight="1">
      <c r="B48" s="636">
        <v>28</v>
      </c>
      <c r="C48" s="876"/>
      <c r="D48" s="636"/>
      <c r="E48" s="636"/>
      <c r="F48" s="636"/>
      <c r="G48" s="639"/>
      <c r="H48" s="636"/>
      <c r="I48" s="638"/>
      <c r="J48" s="637"/>
    </row>
    <row r="49" spans="2:10" ht="18" customHeight="1">
      <c r="B49" s="636">
        <v>29</v>
      </c>
      <c r="C49" s="876"/>
      <c r="D49" s="636"/>
      <c r="E49" s="636"/>
      <c r="F49" s="636"/>
      <c r="G49" s="639"/>
      <c r="H49" s="636"/>
      <c r="I49" s="638"/>
      <c r="J49" s="637"/>
    </row>
    <row r="50" spans="2:10" ht="18" customHeight="1">
      <c r="B50" s="636">
        <v>30</v>
      </c>
      <c r="C50" s="876"/>
      <c r="D50" s="636"/>
      <c r="E50" s="636"/>
      <c r="F50" s="636"/>
      <c r="G50" s="639"/>
      <c r="H50" s="636"/>
      <c r="I50" s="638"/>
      <c r="J50" s="637"/>
    </row>
    <row r="51" spans="2:10">
      <c r="B51" s="893" t="s">
        <v>611</v>
      </c>
      <c r="C51" s="893"/>
      <c r="D51" s="894"/>
      <c r="E51" s="894"/>
      <c r="F51" s="894"/>
      <c r="G51" s="894"/>
      <c r="H51" s="894"/>
      <c r="I51" s="894"/>
      <c r="J51" s="894"/>
    </row>
    <row r="52" spans="2:10">
      <c r="B52" s="895" t="s">
        <v>625</v>
      </c>
      <c r="C52" s="894"/>
      <c r="D52" s="894"/>
      <c r="E52" s="894"/>
      <c r="F52" s="894"/>
      <c r="G52" s="894"/>
      <c r="H52" s="894"/>
      <c r="I52" s="894"/>
      <c r="J52" s="894"/>
    </row>
  </sheetData>
  <mergeCells count="17">
    <mergeCell ref="G14:J14"/>
    <mergeCell ref="G15:J15"/>
    <mergeCell ref="J3:K3"/>
    <mergeCell ref="A5:J5"/>
    <mergeCell ref="A1:F1"/>
    <mergeCell ref="G13:J13"/>
    <mergeCell ref="B7:J8"/>
    <mergeCell ref="B10:C15"/>
    <mergeCell ref="D10:F10"/>
    <mergeCell ref="D11:F11"/>
    <mergeCell ref="D12:F12"/>
    <mergeCell ref="D13:F13"/>
    <mergeCell ref="D14:F14"/>
    <mergeCell ref="D15:F15"/>
    <mergeCell ref="G10:J10"/>
    <mergeCell ref="G11:J11"/>
    <mergeCell ref="G12:J12"/>
  </mergeCells>
  <phoneticPr fontId="5"/>
  <printOptions horizontalCentered="1"/>
  <pageMargins left="0.39370078740157483" right="0.39370078740157483" top="0.98425196850393704" bottom="0.59055118110236227" header="0.51181102362204722" footer="0.39370078740157483"/>
  <pageSetup paperSize="9" scale="84" orientation="portrait" horizontalDpi="300" verticalDpi="300" r:id="rId1"/>
  <headerFooter alignWithMargins="0"/>
  <ignoredErrors>
    <ignoredError sqref="F18 G19:G20"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52"/>
  <sheetViews>
    <sheetView zoomScale="55" zoomScaleNormal="55" zoomScaleSheetLayoutView="70" workbookViewId="0">
      <selection activeCell="C20" sqref="C20"/>
    </sheetView>
  </sheetViews>
  <sheetFormatPr defaultColWidth="10.28515625" defaultRowHeight="12.75"/>
  <cols>
    <col min="1" max="1" width="14.28515625" style="642" customWidth="1"/>
    <col min="2" max="2" width="9.85546875" style="642" customWidth="1"/>
    <col min="3" max="3" width="21.7109375" style="642" customWidth="1"/>
    <col min="4" max="4" width="14.42578125" style="642" bestFit="1" customWidth="1"/>
    <col min="5" max="5" width="16.7109375" style="642" bestFit="1" customWidth="1"/>
    <col min="6" max="6" width="14.28515625" style="642" customWidth="1"/>
    <col min="7" max="7" width="3.42578125" style="642" customWidth="1"/>
    <col min="8" max="9" width="18.42578125" style="642" customWidth="1"/>
    <col min="10" max="11" width="31.85546875" style="642" customWidth="1"/>
    <col min="12" max="13" width="16.28515625" style="642" customWidth="1"/>
    <col min="14" max="16384" width="10.28515625" style="642"/>
  </cols>
  <sheetData>
    <row r="1" spans="1:13">
      <c r="A1" s="641"/>
    </row>
    <row r="4" spans="1:13" ht="13.5" thickBot="1">
      <c r="A4" s="642" t="s">
        <v>399</v>
      </c>
      <c r="H4" s="642" t="s">
        <v>400</v>
      </c>
    </row>
    <row r="5" spans="1:13" s="646" customFormat="1" ht="36" customHeight="1" thickBot="1">
      <c r="A5" s="643" t="s">
        <v>401</v>
      </c>
      <c r="B5" s="1039" t="s">
        <v>402</v>
      </c>
      <c r="C5" s="1039"/>
      <c r="D5" s="644" t="s">
        <v>403</v>
      </c>
      <c r="E5" s="644" t="s">
        <v>404</v>
      </c>
      <c r="F5" s="645" t="s">
        <v>405</v>
      </c>
      <c r="H5" s="643" t="s">
        <v>401</v>
      </c>
      <c r="I5" s="647" t="s">
        <v>406</v>
      </c>
      <c r="J5" s="1039" t="s">
        <v>407</v>
      </c>
      <c r="K5" s="1039"/>
      <c r="L5" s="644" t="s">
        <v>403</v>
      </c>
      <c r="M5" s="648" t="s">
        <v>404</v>
      </c>
    </row>
    <row r="6" spans="1:13" ht="15.75" customHeight="1">
      <c r="A6" s="1040" t="s">
        <v>408</v>
      </c>
      <c r="B6" s="1042" t="s">
        <v>409</v>
      </c>
      <c r="C6" s="649" t="s">
        <v>410</v>
      </c>
      <c r="D6" s="650"/>
      <c r="E6" s="650"/>
      <c r="F6" s="651"/>
      <c r="H6" s="1044" t="s">
        <v>411</v>
      </c>
      <c r="I6" s="1046" t="s">
        <v>412</v>
      </c>
      <c r="J6" s="1047" t="s">
        <v>413</v>
      </c>
      <c r="K6" s="1048"/>
      <c r="L6" s="1057"/>
      <c r="M6" s="1059"/>
    </row>
    <row r="7" spans="1:13" ht="15.75" customHeight="1">
      <c r="A7" s="1040"/>
      <c r="B7" s="1042"/>
      <c r="C7" s="652" t="s">
        <v>414</v>
      </c>
      <c r="D7" s="653"/>
      <c r="E7" s="653"/>
      <c r="F7" s="654"/>
      <c r="H7" s="1045"/>
      <c r="I7" s="1042"/>
      <c r="J7" s="1052" t="s">
        <v>415</v>
      </c>
      <c r="K7" s="1053"/>
      <c r="L7" s="1057"/>
      <c r="M7" s="1059"/>
    </row>
    <row r="8" spans="1:13" ht="15.75" customHeight="1">
      <c r="A8" s="1040"/>
      <c r="B8" s="1043"/>
      <c r="C8" s="652" t="s">
        <v>416</v>
      </c>
      <c r="D8" s="653"/>
      <c r="E8" s="653"/>
      <c r="F8" s="654"/>
      <c r="H8" s="1045"/>
      <c r="I8" s="1043"/>
      <c r="J8" s="1052" t="s">
        <v>417</v>
      </c>
      <c r="K8" s="1053"/>
      <c r="L8" s="1058"/>
      <c r="M8" s="1060"/>
    </row>
    <row r="9" spans="1:13" ht="15.75" customHeight="1">
      <c r="A9" s="1041"/>
      <c r="B9" s="1052" t="s">
        <v>418</v>
      </c>
      <c r="C9" s="1053"/>
      <c r="D9" s="655"/>
      <c r="E9" s="653"/>
      <c r="F9" s="654"/>
      <c r="H9" s="1045"/>
      <c r="I9" s="1046" t="s">
        <v>419</v>
      </c>
      <c r="J9" s="1052" t="s">
        <v>413</v>
      </c>
      <c r="K9" s="1053"/>
      <c r="L9" s="1061"/>
      <c r="M9" s="1062"/>
    </row>
    <row r="10" spans="1:13" ht="15.75" customHeight="1">
      <c r="A10" s="1049" t="s">
        <v>420</v>
      </c>
      <c r="B10" s="1063" t="s">
        <v>421</v>
      </c>
      <c r="C10" s="656" t="s">
        <v>422</v>
      </c>
      <c r="D10" s="655"/>
      <c r="E10" s="653"/>
      <c r="F10" s="654"/>
      <c r="H10" s="1045"/>
      <c r="I10" s="1042"/>
      <c r="J10" s="1052" t="s">
        <v>415</v>
      </c>
      <c r="K10" s="1053"/>
      <c r="L10" s="1057"/>
      <c r="M10" s="1059"/>
    </row>
    <row r="11" spans="1:13" ht="15.75" customHeight="1">
      <c r="A11" s="1050"/>
      <c r="B11" s="1042"/>
      <c r="C11" s="656" t="s">
        <v>423</v>
      </c>
      <c r="D11" s="655"/>
      <c r="E11" s="653"/>
      <c r="F11" s="654"/>
      <c r="H11" s="1045"/>
      <c r="I11" s="1043"/>
      <c r="J11" s="1052" t="s">
        <v>417</v>
      </c>
      <c r="K11" s="1053"/>
      <c r="L11" s="1058"/>
      <c r="M11" s="1060"/>
    </row>
    <row r="12" spans="1:13" ht="15.75" customHeight="1">
      <c r="A12" s="1050"/>
      <c r="B12" s="1043"/>
      <c r="C12" s="656" t="s">
        <v>385</v>
      </c>
      <c r="D12" s="655"/>
      <c r="E12" s="653"/>
      <c r="F12" s="654"/>
      <c r="H12" s="1064" t="s">
        <v>424</v>
      </c>
      <c r="I12" s="1065"/>
      <c r="J12" s="1065"/>
      <c r="K12" s="1053"/>
      <c r="L12" s="653"/>
      <c r="M12" s="657"/>
    </row>
    <row r="13" spans="1:13" ht="15.75" customHeight="1">
      <c r="A13" s="1050"/>
      <c r="B13" s="1052" t="s">
        <v>385</v>
      </c>
      <c r="C13" s="1053"/>
      <c r="D13" s="655"/>
      <c r="E13" s="653"/>
      <c r="F13" s="654"/>
      <c r="H13" s="1054" t="s">
        <v>425</v>
      </c>
      <c r="I13" s="1056" t="s">
        <v>426</v>
      </c>
      <c r="J13" s="1052" t="s">
        <v>413</v>
      </c>
      <c r="K13" s="1053"/>
      <c r="L13" s="1061"/>
      <c r="M13" s="1062"/>
    </row>
    <row r="14" spans="1:13" ht="15.75" customHeight="1">
      <c r="A14" s="1051"/>
      <c r="B14" s="1052" t="s">
        <v>427</v>
      </c>
      <c r="C14" s="1053"/>
      <c r="D14" s="655"/>
      <c r="E14" s="653"/>
      <c r="F14" s="654"/>
      <c r="H14" s="1055"/>
      <c r="I14" s="1046"/>
      <c r="J14" s="1052" t="s">
        <v>428</v>
      </c>
      <c r="K14" s="1053"/>
      <c r="L14" s="1057"/>
      <c r="M14" s="1059"/>
    </row>
    <row r="15" spans="1:13" ht="15.75" customHeight="1">
      <c r="A15" s="1064" t="s">
        <v>429</v>
      </c>
      <c r="B15" s="1065"/>
      <c r="C15" s="1053"/>
      <c r="D15" s="658"/>
      <c r="E15" s="659"/>
      <c r="F15" s="660"/>
      <c r="H15" s="1055"/>
      <c r="I15" s="1046"/>
      <c r="J15" s="661" t="s">
        <v>430</v>
      </c>
      <c r="K15" s="662"/>
      <c r="L15" s="1057"/>
      <c r="M15" s="1059"/>
    </row>
    <row r="16" spans="1:13" ht="15.75" customHeight="1" thickBot="1">
      <c r="A16" s="1066" t="s">
        <v>431</v>
      </c>
      <c r="B16" s="1067"/>
      <c r="C16" s="1068"/>
      <c r="D16" s="663"/>
      <c r="E16" s="664" t="s">
        <v>432</v>
      </c>
      <c r="F16" s="665"/>
      <c r="H16" s="1040"/>
      <c r="I16" s="1042"/>
      <c r="J16" s="1052" t="s">
        <v>433</v>
      </c>
      <c r="K16" s="1053"/>
      <c r="L16" s="1057"/>
      <c r="M16" s="1059"/>
    </row>
    <row r="17" spans="1:13" ht="15.75" customHeight="1">
      <c r="H17" s="1040"/>
      <c r="I17" s="1042"/>
      <c r="J17" s="661" t="s">
        <v>434</v>
      </c>
      <c r="K17" s="662"/>
      <c r="L17" s="1057"/>
      <c r="M17" s="1059"/>
    </row>
    <row r="18" spans="1:13" ht="15.75" customHeight="1">
      <c r="H18" s="1040"/>
      <c r="I18" s="1043"/>
      <c r="J18" s="1052" t="s">
        <v>417</v>
      </c>
      <c r="K18" s="1053"/>
      <c r="L18" s="1058"/>
      <c r="M18" s="1060"/>
    </row>
    <row r="19" spans="1:13" ht="15.75" customHeight="1">
      <c r="H19" s="1040"/>
      <c r="I19" s="1056" t="s">
        <v>435</v>
      </c>
      <c r="J19" s="1052" t="s">
        <v>413</v>
      </c>
      <c r="K19" s="1053"/>
      <c r="L19" s="1061"/>
      <c r="M19" s="1062"/>
    </row>
    <row r="20" spans="1:13" ht="15.75" customHeight="1">
      <c r="H20" s="1040"/>
      <c r="I20" s="1042"/>
      <c r="J20" s="1052" t="s">
        <v>428</v>
      </c>
      <c r="K20" s="1053"/>
      <c r="L20" s="1057"/>
      <c r="M20" s="1059"/>
    </row>
    <row r="21" spans="1:13" ht="15.75" customHeight="1">
      <c r="H21" s="1040"/>
      <c r="I21" s="1042"/>
      <c r="J21" s="661" t="s">
        <v>430</v>
      </c>
      <c r="K21" s="662"/>
      <c r="L21" s="1057"/>
      <c r="M21" s="1059"/>
    </row>
    <row r="22" spans="1:13" s="646" customFormat="1" ht="15.75" customHeight="1">
      <c r="A22" s="642"/>
      <c r="B22" s="642"/>
      <c r="C22" s="642"/>
      <c r="D22" s="642"/>
      <c r="E22" s="642"/>
      <c r="F22" s="642"/>
      <c r="H22" s="1040"/>
      <c r="I22" s="1042"/>
      <c r="J22" s="1052" t="s">
        <v>433</v>
      </c>
      <c r="K22" s="1053"/>
      <c r="L22" s="1057"/>
      <c r="M22" s="1059"/>
    </row>
    <row r="23" spans="1:13" ht="15.75" customHeight="1">
      <c r="H23" s="1040"/>
      <c r="I23" s="1042"/>
      <c r="J23" s="661" t="s">
        <v>434</v>
      </c>
      <c r="K23" s="662"/>
      <c r="L23" s="1057"/>
      <c r="M23" s="1059"/>
    </row>
    <row r="24" spans="1:13" ht="15.75" customHeight="1">
      <c r="H24" s="1041"/>
      <c r="I24" s="1043"/>
      <c r="J24" s="1052" t="s">
        <v>417</v>
      </c>
      <c r="K24" s="1053"/>
      <c r="L24" s="1058"/>
      <c r="M24" s="1060"/>
    </row>
    <row r="25" spans="1:13" ht="15.75" customHeight="1">
      <c r="H25" s="1064" t="s">
        <v>436</v>
      </c>
      <c r="I25" s="1065"/>
      <c r="J25" s="1065"/>
      <c r="K25" s="1053"/>
      <c r="L25" s="653"/>
      <c r="M25" s="657"/>
    </row>
    <row r="26" spans="1:13" ht="15.75" customHeight="1" thickBot="1">
      <c r="H26" s="1070" t="s">
        <v>429</v>
      </c>
      <c r="I26" s="1071"/>
      <c r="J26" s="1071"/>
      <c r="K26" s="1072"/>
      <c r="L26" s="664"/>
      <c r="M26" s="666"/>
    </row>
    <row r="28" spans="1:13">
      <c r="A28" s="642" t="s">
        <v>437</v>
      </c>
    </row>
    <row r="29" spans="1:13">
      <c r="A29" s="667" t="s">
        <v>438</v>
      </c>
      <c r="B29" s="642" t="s">
        <v>439</v>
      </c>
    </row>
    <row r="30" spans="1:13">
      <c r="A30" s="667" t="s">
        <v>440</v>
      </c>
      <c r="B30" s="642" t="s">
        <v>441</v>
      </c>
    </row>
    <row r="31" spans="1:13" ht="13.5">
      <c r="A31" s="667" t="s">
        <v>442</v>
      </c>
      <c r="B31" s="642" t="s">
        <v>443</v>
      </c>
    </row>
    <row r="32" spans="1:13" ht="12" customHeight="1">
      <c r="A32" s="667" t="s">
        <v>444</v>
      </c>
      <c r="B32" s="642" t="s">
        <v>445</v>
      </c>
    </row>
    <row r="33" spans="1:13" ht="25.5" customHeight="1">
      <c r="A33" s="668" t="s">
        <v>446</v>
      </c>
      <c r="B33" s="1069" t="s">
        <v>447</v>
      </c>
      <c r="C33" s="1069"/>
      <c r="D33" s="1069"/>
      <c r="E33" s="1069"/>
      <c r="F33" s="1069"/>
      <c r="G33" s="1069"/>
      <c r="H33" s="1069"/>
      <c r="I33" s="1069"/>
      <c r="J33" s="1069"/>
      <c r="K33" s="1069"/>
      <c r="L33" s="1069"/>
      <c r="M33" s="1069"/>
    </row>
    <row r="34" spans="1:13" ht="13.5">
      <c r="A34" s="667" t="s">
        <v>448</v>
      </c>
      <c r="B34" s="669" t="s">
        <v>449</v>
      </c>
      <c r="C34" s="670"/>
      <c r="D34" s="670"/>
      <c r="E34" s="670"/>
      <c r="F34" s="670"/>
      <c r="G34" s="670"/>
      <c r="H34" s="670"/>
      <c r="I34" s="670"/>
      <c r="J34" s="670"/>
      <c r="K34" s="670"/>
      <c r="L34" s="670"/>
      <c r="M34" s="670"/>
    </row>
    <row r="35" spans="1:13" ht="13.5">
      <c r="A35" s="667" t="s">
        <v>450</v>
      </c>
      <c r="B35" s="1069" t="s">
        <v>451</v>
      </c>
      <c r="C35" s="1069"/>
      <c r="D35" s="1069"/>
      <c r="E35" s="1069"/>
      <c r="F35" s="1069"/>
      <c r="G35" s="1069"/>
      <c r="H35" s="1069"/>
      <c r="I35" s="1069"/>
      <c r="J35" s="1069"/>
      <c r="K35" s="1069"/>
      <c r="L35" s="1069"/>
      <c r="M35" s="1069"/>
    </row>
    <row r="36" spans="1:13" ht="13.5">
      <c r="A36" s="667" t="s">
        <v>452</v>
      </c>
      <c r="B36" s="1069" t="s">
        <v>453</v>
      </c>
      <c r="C36" s="1069"/>
      <c r="D36" s="1069"/>
      <c r="E36" s="1069"/>
      <c r="F36" s="1069"/>
      <c r="G36" s="1069"/>
      <c r="H36" s="1069"/>
      <c r="I36" s="1069"/>
      <c r="J36" s="1069"/>
      <c r="K36" s="1069"/>
      <c r="L36" s="1069"/>
      <c r="M36" s="1069"/>
    </row>
    <row r="37" spans="1:13" ht="13.5">
      <c r="A37" s="667" t="s">
        <v>454</v>
      </c>
      <c r="B37" s="1069" t="s">
        <v>455</v>
      </c>
      <c r="C37" s="1069"/>
      <c r="D37" s="1069"/>
      <c r="E37" s="1069"/>
      <c r="F37" s="1069"/>
      <c r="G37" s="1069"/>
      <c r="H37" s="1069"/>
      <c r="I37" s="1069"/>
      <c r="J37" s="1069"/>
      <c r="K37" s="1069"/>
      <c r="L37" s="1069"/>
      <c r="M37" s="1069"/>
    </row>
    <row r="38" spans="1:13" ht="12" customHeight="1">
      <c r="A38" s="667" t="s">
        <v>456</v>
      </c>
      <c r="B38" s="669" t="s">
        <v>457</v>
      </c>
      <c r="C38" s="670"/>
      <c r="D38" s="670"/>
      <c r="E38" s="670"/>
      <c r="F38" s="670"/>
    </row>
    <row r="39" spans="1:13" ht="13.5">
      <c r="A39" s="667" t="s">
        <v>458</v>
      </c>
      <c r="B39" s="669" t="s">
        <v>459</v>
      </c>
      <c r="C39" s="670"/>
      <c r="D39" s="670"/>
      <c r="E39" s="670"/>
      <c r="F39" s="670"/>
    </row>
    <row r="40" spans="1:13" ht="13.5">
      <c r="A40" s="667" t="s">
        <v>460</v>
      </c>
      <c r="B40" s="642" t="s">
        <v>461</v>
      </c>
    </row>
    <row r="41" spans="1:13" ht="13.5">
      <c r="A41" s="667" t="s">
        <v>462</v>
      </c>
      <c r="B41" s="642" t="s">
        <v>463</v>
      </c>
    </row>
    <row r="42" spans="1:13" ht="13.5">
      <c r="A42" s="667" t="s">
        <v>464</v>
      </c>
      <c r="B42" s="642" t="s">
        <v>465</v>
      </c>
    </row>
    <row r="43" spans="1:13" ht="13.5">
      <c r="A43" s="667" t="s">
        <v>466</v>
      </c>
      <c r="B43" s="642" t="s">
        <v>724</v>
      </c>
    </row>
    <row r="49" ht="39.75" customHeight="1"/>
    <row r="50" ht="26.25" customHeight="1"/>
    <row r="51" ht="26.25" customHeight="1"/>
    <row r="52" ht="26.25" customHeight="1"/>
  </sheetData>
  <mergeCells count="46">
    <mergeCell ref="B33:M33"/>
    <mergeCell ref="B35:M35"/>
    <mergeCell ref="B36:M36"/>
    <mergeCell ref="B37:M37"/>
    <mergeCell ref="M19:M24"/>
    <mergeCell ref="J20:K20"/>
    <mergeCell ref="J22:K22"/>
    <mergeCell ref="J24:K24"/>
    <mergeCell ref="H25:K25"/>
    <mergeCell ref="H26:K26"/>
    <mergeCell ref="L19:L24"/>
    <mergeCell ref="M13:M18"/>
    <mergeCell ref="B14:C14"/>
    <mergeCell ref="J14:K14"/>
    <mergeCell ref="A15:C15"/>
    <mergeCell ref="A16:C16"/>
    <mergeCell ref="J16:K16"/>
    <mergeCell ref="J18:K18"/>
    <mergeCell ref="L13:L18"/>
    <mergeCell ref="L6:L8"/>
    <mergeCell ref="M6:M8"/>
    <mergeCell ref="J7:K7"/>
    <mergeCell ref="J8:K8"/>
    <mergeCell ref="B9:C9"/>
    <mergeCell ref="I9:I11"/>
    <mergeCell ref="J9:K9"/>
    <mergeCell ref="L9:L11"/>
    <mergeCell ref="M9:M11"/>
    <mergeCell ref="B10:B12"/>
    <mergeCell ref="H12:K12"/>
    <mergeCell ref="B5:C5"/>
    <mergeCell ref="J5:K5"/>
    <mergeCell ref="A6:A9"/>
    <mergeCell ref="B6:B8"/>
    <mergeCell ref="H6:H11"/>
    <mergeCell ref="I6:I8"/>
    <mergeCell ref="J6:K6"/>
    <mergeCell ref="A10:A14"/>
    <mergeCell ref="J10:K10"/>
    <mergeCell ref="J11:K11"/>
    <mergeCell ref="B13:C13"/>
    <mergeCell ref="H13:H24"/>
    <mergeCell ref="I13:I18"/>
    <mergeCell ref="J13:K13"/>
    <mergeCell ref="I19:I24"/>
    <mergeCell ref="J19:K19"/>
  </mergeCells>
  <phoneticPr fontId="5"/>
  <pageMargins left="0.39370078740157483" right="0.39370078740157483" top="0.98425196850393704" bottom="0.39370078740157483" header="0.51181102362204722" footer="0.19685039370078741"/>
  <pageSetup paperSize="9" scale="61" orientation="landscape" copies="2"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205B1BF45762E4DA494C11582B97576" ma:contentTypeVersion="12" ma:contentTypeDescription="新しいドキュメントを作成します。" ma:contentTypeScope="" ma:versionID="0e6574d56c788e1f8e2261e8c05c5164">
  <xsd:schema xmlns:xsd="http://www.w3.org/2001/XMLSchema" xmlns:xs="http://www.w3.org/2001/XMLSchema" xmlns:p="http://schemas.microsoft.com/office/2006/metadata/properties" xmlns:ns2="3e2546d3-d488-404d-8793-0f07dd110c7a" xmlns:ns3="ccb8f78b-743d-49ee-8f6f-98636b51e6c7" targetNamespace="http://schemas.microsoft.com/office/2006/metadata/properties" ma:root="true" ma:fieldsID="70b35218f3bad11d3d56e18120d876eb" ns2:_="" ns3:_="">
    <xsd:import namespace="3e2546d3-d488-404d-8793-0f07dd110c7a"/>
    <xsd:import namespace="ccb8f78b-743d-49ee-8f6f-98636b51e6c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2546d3-d488-404d-8793-0f07dd110c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8b43cabf-5873-4023-b838-ac6a6af5c4c9"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b8f78b-743d-49ee-8f6f-98636b51e6c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ce2c4d0-2c93-4598-a1a2-fc31e75ac6fc}" ma:internalName="TaxCatchAll" ma:showField="CatchAllData" ma:web="ccb8f78b-743d-49ee-8f6f-98636b51e6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9691EE-86D1-4E55-9146-AE86B3DD6A2B}">
  <ds:schemaRefs>
    <ds:schemaRef ds:uri="http://schemas.microsoft.com/sharepoint/v3/contenttype/forms"/>
  </ds:schemaRefs>
</ds:datastoreItem>
</file>

<file path=customXml/itemProps2.xml><?xml version="1.0" encoding="utf-8"?>
<ds:datastoreItem xmlns:ds="http://schemas.openxmlformats.org/officeDocument/2006/customXml" ds:itemID="{EDAF1D70-C126-4B68-8076-9A9ADB46AE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2546d3-d488-404d-8793-0f07dd110c7a"/>
    <ds:schemaRef ds:uri="ccb8f78b-743d-49ee-8f6f-98636b51e6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25</vt:i4>
      </vt:variant>
      <vt:variant>
        <vt:lpstr>名前付き一覧</vt:lpstr>
      </vt:variant>
      <vt:variant>
        <vt:i4>22</vt:i4>
      </vt:variant>
    </vt:vector>
  </HeadingPairs>
  <TitlesOfParts>
    <vt:vector size="47" baseType="lpstr">
      <vt:lpstr>合計　事業価値一覧(14駐車場個別譲渡を前提)</vt:lpstr>
      <vt:lpstr>合計　事業価値一覧(14駐車場一括譲渡を前提)</vt:lpstr>
      <vt:lpstr>固定資産、減価償却</vt:lpstr>
      <vt:lpstr>総括表</vt:lpstr>
      <vt:lpstr>ブロック①</vt:lpstr>
      <vt:lpstr>ブロック②</vt:lpstr>
      <vt:lpstr>ブロック③</vt:lpstr>
      <vt:lpstr>（様式4-2）入札説明書等に関する質問書</vt:lpstr>
      <vt:lpstr>（様式30-3）資金調達計画</vt:lpstr>
      <vt:lpstr>（様式30-5）事業費の支払計画</vt:lpstr>
      <vt:lpstr>（様式30-6）資金収支計画</vt:lpstr>
      <vt:lpstr>（様式30-7）事業費内訳書</vt:lpstr>
      <vt:lpstr>(様式30-8)入札時積算内訳書</vt:lpstr>
      <vt:lpstr>(様式30-9)工事費内訳書</vt:lpstr>
      <vt:lpstr>（参考）入札時工事費内訳書(記入例①)</vt:lpstr>
      <vt:lpstr>（参考）入札時工事費内訳書(記入例②)</vt:lpstr>
      <vt:lpstr>（参考）入札時工事費内訳書(記入例③)</vt:lpstr>
      <vt:lpstr>（様式33-５)施設整備に関する全体工程計画</vt:lpstr>
      <vt:lpstr>集計nai</vt:lpstr>
      <vt:lpstr>総括表（案1)</vt:lpstr>
      <vt:lpstr>総括表（案2)</vt:lpstr>
      <vt:lpstr>総括表（案3)</vt:lpstr>
      <vt:lpstr>総括表（案4)</vt:lpstr>
      <vt:lpstr>総括表（案5)</vt:lpstr>
      <vt:lpstr>Sheet1</vt:lpstr>
      <vt:lpstr>'（参考）入札時工事費内訳書(記入例①)'!Print_Area</vt:lpstr>
      <vt:lpstr>'（参考）入札時工事費内訳書(記入例②)'!Print_Area</vt:lpstr>
      <vt:lpstr>'（参考）入札時工事費内訳書(記入例③)'!Print_Area</vt:lpstr>
      <vt:lpstr>'（様式30-3）資金調達計画'!Print_Area</vt:lpstr>
      <vt:lpstr>'（様式30-5）事業費の支払計画'!Print_Area</vt:lpstr>
      <vt:lpstr>'（様式30-7）事業費内訳書'!Print_Area</vt:lpstr>
      <vt:lpstr>'（様式33-５)施設整備に関する全体工程計画'!Print_Area</vt:lpstr>
      <vt:lpstr>ブロック①!Print_Area</vt:lpstr>
      <vt:lpstr>ブロック②!Print_Area</vt:lpstr>
      <vt:lpstr>ブロック③!Print_Area</vt:lpstr>
      <vt:lpstr>'合計　事業価値一覧(14駐車場一括譲渡を前提)'!Print_Area</vt:lpstr>
      <vt:lpstr>'合計　事業価値一覧(14駐車場個別譲渡を前提)'!Print_Area</vt:lpstr>
      <vt:lpstr>集計nai!Print_Area</vt:lpstr>
      <vt:lpstr>'総括表（案1)'!Print_Area</vt:lpstr>
      <vt:lpstr>'総括表（案2)'!Print_Area</vt:lpstr>
      <vt:lpstr>'総括表（案3)'!Print_Area</vt:lpstr>
      <vt:lpstr>'総括表（案4)'!Print_Area</vt:lpstr>
      <vt:lpstr>'総括表（案5)'!Print_Area</vt:lpstr>
      <vt:lpstr>'（参考）入札時工事費内訳書(記入例①)'!Print_Titles</vt:lpstr>
      <vt:lpstr>'（参考）入札時工事費内訳書(記入例②)'!Print_Titles</vt:lpstr>
      <vt:lpstr>'（参考）入札時工事費内訳書(記入例③)'!Print_Titles</vt:lpstr>
      <vt:lpstr>'（様式30-6）資金収支計画'!Print_Titles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2024-10-09T03:05:22Z</cp:lastPrinted>
  <dcterms:created xsi:type="dcterms:W3CDTF">2008-11-20T05:26:05Z</dcterms:created>
  <dcterms:modified xsi:type="dcterms:W3CDTF">2024-10-09T05:15:14Z</dcterms:modified>
</cp:coreProperties>
</file>